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615" windowWidth="15870" windowHeight="4830" activeTab="0"/>
  </bookViews>
  <sheets>
    <sheet name="Global" sheetId="1" r:id="rId1"/>
    <sheet name="Synthèse projets" sheetId="2" r:id="rId2"/>
    <sheet name="Ratio" sheetId="3" r:id="rId3"/>
    <sheet name="Synthèse des besoins" sheetId="4" state="hidden" r:id="rId4"/>
    <sheet name="arbi" sheetId="5" state="hidden" r:id="rId5"/>
    <sheet name="ARBITRAGE" sheetId="6" state="hidden" r:id="rId6"/>
    <sheet name="Planning TRAC 2" sheetId="7" state="hidden" r:id="rId7"/>
  </sheets>
  <definedNames/>
  <calcPr fullCalcOnLoad="1"/>
</workbook>
</file>

<file path=xl/comments6.xml><?xml version="1.0" encoding="utf-8"?>
<comments xmlns="http://schemas.openxmlformats.org/spreadsheetml/2006/main">
  <authors>
    <author>Annie Bipendu</author>
  </authors>
  <commentList>
    <comment ref="D13" authorId="0">
      <text>
        <r>
          <rPr>
            <b/>
            <sz val="9"/>
            <rFont val="Tahoma"/>
            <family val="2"/>
          </rPr>
          <t>Annie Bipendu:</t>
        </r>
        <r>
          <rPr>
            <sz val="9"/>
            <rFont val="Tahoma"/>
            <family val="2"/>
          </rPr>
          <t xml:space="preserve">
Montant à revoir pour faire ressortir le non-core disponible et le non-core à recouvrer sur les soldes restants RJS</t>
        </r>
      </text>
    </comment>
  </commentList>
</comments>
</file>

<file path=xl/sharedStrings.xml><?xml version="1.0" encoding="utf-8"?>
<sst xmlns="http://schemas.openxmlformats.org/spreadsheetml/2006/main" count="349" uniqueCount="183">
  <si>
    <t>Produits attendus (indicateurs, Baseline, cibles annuelles et trimestrielles)</t>
  </si>
  <si>
    <t>ACTIVITES CLEFS PLANIFIEES Listes des activées y compris  M&amp;E, Communication etc.</t>
  </si>
  <si>
    <t>CHRONOGRAMME</t>
  </si>
  <si>
    <t>Ministères techniques</t>
  </si>
  <si>
    <t xml:space="preserve">Partenaires de mise en œuvre </t>
  </si>
  <si>
    <t xml:space="preserve">BUDGET PREVU (Source de Financement) </t>
  </si>
  <si>
    <t>Description Budget</t>
  </si>
  <si>
    <t>Total</t>
  </si>
  <si>
    <t>Indicateur de Résultat</t>
  </si>
  <si>
    <t>Baseline</t>
  </si>
  <si>
    <t>Cible 2013</t>
  </si>
  <si>
    <t>X</t>
  </si>
  <si>
    <t>TRAC</t>
  </si>
  <si>
    <t xml:space="preserve">TOTAL DES PREVISIONS PROGRAMMATIQUES </t>
  </si>
  <si>
    <t>ALPC</t>
  </si>
  <si>
    <t>Appui à la Justice</t>
  </si>
  <si>
    <t>COUTS OPERATIONNELS</t>
  </si>
  <si>
    <t>Cible 2017</t>
  </si>
  <si>
    <t>Indicateurs du Programme</t>
  </si>
  <si>
    <t>Baseline (Etat de lieux)</t>
  </si>
  <si>
    <t>Outputs /Activités clés/lignes de service (PTA)</t>
  </si>
  <si>
    <t xml:space="preserve">Appui aux opérations de collecte et de transcription des données dans les cadres statistiques :  Bunia,Osio, Mbuji Mayi, Kalemie, Buluo,Kindu, Bukavu,Goma, </t>
  </si>
  <si>
    <t xml:space="preserve">Produit 5  du Programme : l'Engagement des PTF en faveur de la réforme de l’armée est assuré et maintenu
</t>
  </si>
  <si>
    <t>Communication</t>
  </si>
  <si>
    <t>Bailleurs</t>
  </si>
  <si>
    <t>Projets</t>
  </si>
  <si>
    <t xml:space="preserve">PREVISIONS GLOBALES </t>
  </si>
  <si>
    <t>Suivi et Evaluation</t>
  </si>
  <si>
    <t>Police de Proximité</t>
  </si>
  <si>
    <t>Renforcement de la Police</t>
  </si>
  <si>
    <t>Appui aux Cellules de poursuite</t>
  </si>
  <si>
    <t>Accès à la justice</t>
  </si>
  <si>
    <t>Violences Sexuelles /P. Orientale</t>
  </si>
  <si>
    <t>Impunité SGBV</t>
  </si>
  <si>
    <t>Réforme de l'Armée</t>
  </si>
  <si>
    <t>S&amp;E, COMMUNICATION et FORMATION DU STAFF</t>
  </si>
  <si>
    <t xml:space="preserve">TOTAL </t>
  </si>
  <si>
    <t>Activités programmatiques</t>
  </si>
  <si>
    <t>Couts opérationnels</t>
  </si>
  <si>
    <t>PREVISIONS TOTALES</t>
  </si>
  <si>
    <t>S&amp;E, Communication et Formation du personnel</t>
  </si>
  <si>
    <t>Prévisions RJS 2014</t>
  </si>
  <si>
    <t>Bailleurs/TRAC</t>
  </si>
  <si>
    <t>Gestion Pénitentiaire/France</t>
  </si>
  <si>
    <t>Ratio Prog/Coûts opérationnels</t>
  </si>
  <si>
    <t>Renforcement des capacités (bureautique et informatique) aux bureaux CNC: Kisangani, Lubumbashi, Mbandaka.</t>
  </si>
  <si>
    <t>Collecte des ALPC en Ituri + destruction</t>
  </si>
  <si>
    <t>Renforcement des capacités du personnel</t>
  </si>
  <si>
    <r>
      <rPr>
        <b/>
        <u val="single"/>
        <sz val="9"/>
        <rFont val="Calibri"/>
        <family val="2"/>
      </rPr>
      <t>RESULTATS DU CPAP 2013-2017</t>
    </r>
    <r>
      <rPr>
        <b/>
        <sz val="9"/>
        <rFont val="Calibri"/>
        <family val="2"/>
      </rPr>
      <t> : L’autorité de l’Etat est progressivement restaurée et des réponses structurelles sont formulées et appliquées au niveau communautaire dans les domaines de la gestion et prévention des conflits, la lutte contre les violences basées sur le genre et le VIH/SIDA dans les provinces cible.</t>
    </r>
  </si>
  <si>
    <t>Formations des partenaires en genre</t>
  </si>
  <si>
    <t>Libellé</t>
  </si>
  <si>
    <t>Staff d'appui au programme</t>
  </si>
  <si>
    <t>Staff d'appui aux opérations</t>
  </si>
  <si>
    <t>Staff d'appui aux projets</t>
  </si>
  <si>
    <t>Coûts opérationnels des projets</t>
  </si>
  <si>
    <t>Réforme de la justice et la sécurité (RJS)</t>
  </si>
  <si>
    <t>Global Hard Pipiline en 2014:PNC (JICA), Police proximité (USA/DFID/Japon), ALPC (BCPR, UN)</t>
  </si>
  <si>
    <t xml:space="preserve">Renforcement des capacités du SG aux DH pour les actions de promotion des Droits de l’Homme </t>
  </si>
  <si>
    <t>COMPOSANTE</t>
  </si>
  <si>
    <t>Budget</t>
  </si>
  <si>
    <t>Ressources</t>
  </si>
  <si>
    <t>Disponible non core</t>
  </si>
  <si>
    <t>Total Ressources</t>
  </si>
  <si>
    <t>Q-P RJS/M&amp;E Analyst Pilier I</t>
  </si>
  <si>
    <t>Charges communes Kinshasa</t>
  </si>
  <si>
    <t>Charges communes Goma</t>
  </si>
  <si>
    <t>Charges communes Bukavu</t>
  </si>
  <si>
    <t>Charges communes Bunia</t>
  </si>
  <si>
    <t>Charges communes Lubumbashi</t>
  </si>
  <si>
    <t>Charges communes Kisangani</t>
  </si>
  <si>
    <t>S&amp;E des projets, Communication, Genre et Formation des staffs</t>
  </si>
  <si>
    <t>Sous-Total</t>
  </si>
  <si>
    <t>Charges communes Beni</t>
  </si>
  <si>
    <t>Synthèse des besoins du Programme par Composante/Pilier en coûts opérationnel, appui aux programmes et charges communes (Kinshasa et BT) 2014</t>
  </si>
  <si>
    <t>PILIER I</t>
  </si>
  <si>
    <t>Prevision/Trac</t>
  </si>
  <si>
    <t>Total des dépenses nouveau cycle du 1/01 au 31/12/2013</t>
  </si>
  <si>
    <t>Proposition arbitrage</t>
  </si>
  <si>
    <t>Charges communes Kinshasa/2013</t>
  </si>
  <si>
    <t>Global Hard Pipiline en 2014:</t>
  </si>
  <si>
    <t>AIDOR</t>
  </si>
  <si>
    <t>A noté que dans - les 3925180 usd de Non Core il y a un montant prévisionnel de 3873000 usd à confirmer par PACE si ressources disponible ou à mobiliser.</t>
  </si>
  <si>
    <t>dans les 168512831,66 usd du global hard pipline en 2014, il y a 168200841 usd de PACE et 311990,52 usd de organe de reddition des comptes</t>
  </si>
  <si>
    <t>Global Hard Pipiline en 2014</t>
  </si>
  <si>
    <t>DECENTRALISATION</t>
  </si>
  <si>
    <t xml:space="preserve">Charges communes Equateur </t>
  </si>
  <si>
    <t>TOTAL PILIER I</t>
  </si>
  <si>
    <t>Réhabilition et équipement  du quartier femme et refection du quartier homme de la prison de Mbandaka</t>
  </si>
  <si>
    <t>TRAC 1</t>
  </si>
  <si>
    <t>TRAC 2</t>
  </si>
  <si>
    <t>Appui à l'opérationalisation du Foyer Social Camp Militaire de Nyamunyunyi</t>
  </si>
  <si>
    <t>RJS _ PLANNIFICATION TRAC 2</t>
  </si>
  <si>
    <t>ACTIVITES</t>
  </si>
  <si>
    <t>Budget en USD</t>
  </si>
  <si>
    <t>Details du Budget</t>
  </si>
  <si>
    <t>Période</t>
  </si>
  <si>
    <t>Mise en œuvre</t>
  </si>
  <si>
    <t>Renforcement de la PSPF de Bunia et Intégration de la lutte contre les VS dans les commissarriats et sous commissariats Pdp</t>
  </si>
  <si>
    <t>Mission d'identification et installation des points focaux, formation spécifique (  notions générales, techniques d’enquêtes, identification et gestion de la preuve, traitement des dossiers, aspects juridiques etc…) et les techniques de communication et sensibilisation   en faveur des OPJ Pdp, mise en place du système de referencement et rapportage des données, dotations en kits et outils nécessaires, Dotation de la PSPF en Kits informatiques et 3 motos , activités de  prévention des violences sexuelles par les Policiers au sein de la PNC et dans la communauté;</t>
  </si>
  <si>
    <t>Octobre, Novembre, Décembre</t>
  </si>
  <si>
    <t>Gaston Asitaki, Cecile Pelo, David Thadila, appui de Jules Kabangu</t>
  </si>
  <si>
    <t xml:space="preserve">Equipements d'intervention pour 1 commissariat et 4 sous commissariats à Bunia </t>
  </si>
  <si>
    <t>1véhicule pick up, 4 motos, 100 Radios Talkie- walkie</t>
  </si>
  <si>
    <t>Octobre</t>
  </si>
  <si>
    <t>Sous total</t>
  </si>
  <si>
    <t>Paul Thierry</t>
  </si>
  <si>
    <t>Opération de destruction, liquidation des engagements DCV (presse, perdiem, entreposage des kits restants, etc…)</t>
  </si>
  <si>
    <t>Novembre</t>
  </si>
  <si>
    <t>Production, distribution  et vulgarisation du Vade-Mecum sur le droits et devoir des citoyens</t>
  </si>
  <si>
    <t>Mireille Madila</t>
  </si>
  <si>
    <t>Complément des fonds nécessaires pour couvrir les besoins supplémentaires liés à la réparation des portes au quartier des hommes.</t>
  </si>
  <si>
    <t>Octobre, Novembre</t>
  </si>
  <si>
    <t>Yvette Nguela</t>
  </si>
  <si>
    <t>Remboursement /regularisation</t>
  </si>
  <si>
    <t>octombre</t>
  </si>
  <si>
    <t>Xavier Ikwela</t>
  </si>
  <si>
    <t xml:space="preserve">Acquisition des équipements (30 machines à coudre, tables, chaises, fournitures et consommables divers,), mission à Bukavu pour la remise et l'installation des équipements, mise en place de la structure et des outils de gestion et de suivi. </t>
  </si>
  <si>
    <t>Octombre;  novembre, decembre</t>
  </si>
  <si>
    <t>David Thadila, Paul Thierry</t>
  </si>
  <si>
    <t>Evaluation  indépendante du projet Police de Proximité</t>
  </si>
  <si>
    <t>recrutement de 2 Consultants indépendants (1 international et 1 national)</t>
  </si>
  <si>
    <t>Gaston Asitaki</t>
  </si>
  <si>
    <t xml:space="preserve">Marquage des armes </t>
  </si>
  <si>
    <t xml:space="preserve">Marquage des armes /Demande partie nationale </t>
  </si>
  <si>
    <t xml:space="preserve">Etat de slieux pdp à Goma </t>
  </si>
  <si>
    <t xml:space="preserve">Gaston/Cecile </t>
  </si>
  <si>
    <t xml:space="preserve">Modeste Ndjondo/Cecile </t>
  </si>
  <si>
    <t xml:space="preserve">Fin novembre </t>
  </si>
  <si>
    <t xml:space="preserve">Mission d'etat des lieux PNUD-Police </t>
  </si>
  <si>
    <t>En complément au TRAC 1 pour acquiqition des mobiliers des antennes CNC Kisangani, Lubumbashi et Mbandaka/unité de gestion RJS</t>
  </si>
  <si>
    <t>IRF MAMBASA</t>
  </si>
  <si>
    <t>CDCPR</t>
  </si>
  <si>
    <t>SYNTHESE DES PREVISIONS 2015 RJS</t>
  </si>
  <si>
    <t>Commission des FARDC chargée de la lutte contre les VS</t>
  </si>
  <si>
    <t>SECAS/FARDC</t>
  </si>
  <si>
    <t>Ministère de la Défense nationale</t>
  </si>
  <si>
    <t>Appui au Plan d'Action du Service d'Education civique et patriotique et d'Actions sociales des FARDC: Kinshasa, Goma/Beni et Bukavu</t>
  </si>
  <si>
    <t>DSA, kits, location salle et véhicule,  restauration, médias, perdiem et frais de transport</t>
  </si>
  <si>
    <t>5.1: Appui à la réforme du Secteur de sécurité et de défense</t>
  </si>
  <si>
    <t>Ligne de service 5.1.1 : Appui au Plan d'Action des FARDC pour la lutte contre les Violences Sexuelles (axes prévention et communication)</t>
  </si>
  <si>
    <t>SOUS TOTAL 1</t>
  </si>
  <si>
    <t xml:space="preserve">Ligne de service 5.1.2 : Appui au Plan d'Action du Service d'Education civique, patriotique et d'actions sociales des FARDC </t>
  </si>
  <si>
    <t>SOUS TOTAL 2</t>
  </si>
  <si>
    <t>SECAS</t>
  </si>
  <si>
    <t>Imprimeur</t>
  </si>
  <si>
    <t>Cible 2016</t>
  </si>
  <si>
    <t>OBSERVATION</t>
  </si>
  <si>
    <t>collaboration technique avec le SSR/MONUSCO</t>
  </si>
  <si>
    <t>Réforme de l'Armée - Draft PTA 2016 - janvier-juin 2016</t>
  </si>
  <si>
    <t>Total Programmatique</t>
  </si>
  <si>
    <t>Production/Impression du support de sensibilisation/formation sur les VS: Kinshasa</t>
  </si>
  <si>
    <t>Taux de satisfaction de la population pour les services publics (justice, police, armée)</t>
  </si>
  <si>
    <t>Appui au Plan de réforme de l'Armée et aux structures de suivi d'exécution (SECAS et Commission de lutte contre les VS)</t>
  </si>
  <si>
    <t>Fournitures et équipements</t>
  </si>
  <si>
    <t>PNUD</t>
  </si>
  <si>
    <t>Unité Logistique/RJS</t>
  </si>
  <si>
    <t>Unité S &amp; E du PNUD</t>
  </si>
  <si>
    <t>DSA</t>
  </si>
  <si>
    <t>Unité Communication du PNUD</t>
  </si>
  <si>
    <t>Sous total 3</t>
  </si>
  <si>
    <t>Charges communes</t>
  </si>
  <si>
    <t>Administration</t>
  </si>
  <si>
    <t>Staffing</t>
  </si>
  <si>
    <t>Programme</t>
  </si>
  <si>
    <t>Prise en charge 2 Staffs nationaux</t>
  </si>
  <si>
    <t>Spot check</t>
  </si>
  <si>
    <t>Audit interne</t>
  </si>
  <si>
    <t>Transport, carburant</t>
  </si>
  <si>
    <t>Sous total 4</t>
  </si>
  <si>
    <t>TOTAL OPERATIONNEL</t>
  </si>
  <si>
    <t>TOTAL GENERAL ARMEE</t>
  </si>
  <si>
    <t>Achat Kits</t>
  </si>
  <si>
    <t>Kinshasa, Bandundu</t>
  </si>
  <si>
    <t>JANV</t>
  </si>
  <si>
    <t>FEV</t>
  </si>
  <si>
    <t>MARS</t>
  </si>
  <si>
    <t>AVR</t>
  </si>
  <si>
    <t>MAI</t>
  </si>
  <si>
    <t>JUIN</t>
  </si>
  <si>
    <r>
      <rPr>
        <u val="single"/>
        <sz val="9"/>
        <rFont val="Calibri"/>
        <family val="2"/>
      </rPr>
      <t>Indicateur 5.1.1</t>
    </r>
    <r>
      <rPr>
        <sz val="9"/>
        <rFont val="Calibri"/>
        <family val="2"/>
      </rPr>
      <t>. : Nbre d'IJM formés à la poursuite des infractions de VS                                             Baseline :  0                                                                                Cible semestrielle: 60 (dont 20 femmes)</t>
    </r>
  </si>
  <si>
    <r>
      <rPr>
        <u val="single"/>
        <sz val="9"/>
        <rFont val="Calibri"/>
        <family val="2"/>
      </rPr>
      <t>Indicateur 5.1.1</t>
    </r>
    <r>
      <rPr>
        <sz val="9"/>
        <rFont val="Calibri"/>
        <family val="2"/>
      </rPr>
      <t>. : Nbre de Sensibilisateurs/Formateurs locaux formés aux VS                                            Baseline :  0                                                                                Cible semestrielle : 60 (dont 20 femmes)</t>
    </r>
  </si>
  <si>
    <t>Sensibilisation &amp; Formation des Officiers aux droits de l'homme  et au Contrôle démocratique: Kasangulu</t>
  </si>
  <si>
    <t>Formation des Inspecteurs Judiciaires Militaires en matière de poursuite des infractions de VS: Kasangulu</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</si>
</sst>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_€"/>
    <numFmt numFmtId="165" formatCode="&quot;Vrai&quot;;&quot;Vrai&quot;;&quot;Faux&quot;"/>
    <numFmt numFmtId="166" formatCode="&quot;Actif&quot;;&quot;Actif&quot;;&quot;Inactif&quot;"/>
    <numFmt numFmtId="167" formatCode="[$€-2]\ #,##0.00_);[Red]\([$€-2]\ #,##0.00\)"/>
    <numFmt numFmtId="168" formatCode="[$$-409]#,##0.00"/>
  </numFmts>
  <fonts count="89">
    <font>
      <sz val="11"/>
      <color theme="1"/>
      <name val="Calibri"/>
      <family val="2"/>
    </font>
    <font>
      <sz val="11"/>
      <color indexed="8"/>
      <name val="Calibri"/>
      <family val="2"/>
    </font>
    <font>
      <b/>
      <sz val="9"/>
      <name val="Calibri"/>
      <family val="2"/>
    </font>
    <font>
      <b/>
      <u val="single"/>
      <sz val="9"/>
      <name val="Calibri"/>
      <family val="2"/>
    </font>
    <font>
      <sz val="9"/>
      <name val="Calibri"/>
      <family val="2"/>
    </font>
    <font>
      <b/>
      <sz val="9"/>
      <name val="Tahoma"/>
      <family val="2"/>
    </font>
    <font>
      <sz val="9"/>
      <name val="Tahoma"/>
      <family val="2"/>
    </font>
    <font>
      <b/>
      <i/>
      <sz val="9"/>
      <name val="Calibri"/>
      <family val="2"/>
    </font>
    <font>
      <u val="single"/>
      <sz val="9"/>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9"/>
      <color indexed="8"/>
      <name val="Calibri"/>
      <family val="2"/>
    </font>
    <font>
      <sz val="9"/>
      <color indexed="8"/>
      <name val="Calibri"/>
      <family val="2"/>
    </font>
    <font>
      <b/>
      <sz val="12"/>
      <color indexed="8"/>
      <name val="Calibri"/>
      <family val="2"/>
    </font>
    <font>
      <sz val="12"/>
      <color indexed="8"/>
      <name val="Calibri"/>
      <family val="2"/>
    </font>
    <font>
      <b/>
      <sz val="14"/>
      <color indexed="8"/>
      <name val="Calibri"/>
      <family val="2"/>
    </font>
    <font>
      <b/>
      <sz val="9"/>
      <color indexed="9"/>
      <name val="Calibri"/>
      <family val="2"/>
    </font>
    <font>
      <sz val="8"/>
      <color indexed="8"/>
      <name val="Calibri"/>
      <family val="2"/>
    </font>
    <font>
      <b/>
      <sz val="8"/>
      <color indexed="9"/>
      <name val="Calibri"/>
      <family val="2"/>
    </font>
    <font>
      <b/>
      <sz val="8"/>
      <color indexed="8"/>
      <name val="Calibri"/>
      <family val="2"/>
    </font>
    <font>
      <b/>
      <sz val="8"/>
      <name val="Calibri"/>
      <family val="2"/>
    </font>
    <font>
      <b/>
      <sz val="9"/>
      <color indexed="13"/>
      <name val="Calibri"/>
      <family val="2"/>
    </font>
    <font>
      <b/>
      <sz val="9"/>
      <color indexed="56"/>
      <name val="Calibri"/>
      <family val="2"/>
    </font>
    <font>
      <sz val="8"/>
      <color indexed="56"/>
      <name val="Calibri"/>
      <family val="2"/>
    </font>
    <font>
      <sz val="11"/>
      <color indexed="56"/>
      <name val="Calibri"/>
      <family val="2"/>
    </font>
    <font>
      <b/>
      <sz val="9"/>
      <color indexed="8"/>
      <name val="Arial Narrow"/>
      <family val="2"/>
    </font>
    <font>
      <sz val="8"/>
      <name val="Calibri"/>
      <family val="2"/>
    </font>
    <font>
      <b/>
      <sz val="10"/>
      <color indexed="8"/>
      <name val="Calibri"/>
      <family val="2"/>
    </font>
    <font>
      <sz val="9"/>
      <color indexed="9"/>
      <name val="Calibri"/>
      <family val="2"/>
    </font>
    <font>
      <sz val="11"/>
      <name val="Calibri"/>
      <family val="2"/>
    </font>
    <font>
      <b/>
      <sz val="1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9"/>
      <color theme="1"/>
      <name val="Calibri"/>
      <family val="2"/>
    </font>
    <font>
      <b/>
      <sz val="9"/>
      <color rgb="FF000000"/>
      <name val="Calibri"/>
      <family val="2"/>
    </font>
    <font>
      <sz val="9"/>
      <color theme="1"/>
      <name val="Calibri"/>
      <family val="2"/>
    </font>
    <font>
      <b/>
      <sz val="12"/>
      <color rgb="FF000000"/>
      <name val="Calibri"/>
      <family val="2"/>
    </font>
    <font>
      <sz val="9"/>
      <color rgb="FF000000"/>
      <name val="Calibri"/>
      <family val="2"/>
    </font>
    <font>
      <b/>
      <sz val="12"/>
      <color theme="1"/>
      <name val="Calibri"/>
      <family val="2"/>
    </font>
    <font>
      <sz val="12"/>
      <color theme="1"/>
      <name val="Calibri"/>
      <family val="2"/>
    </font>
    <font>
      <b/>
      <sz val="14"/>
      <color theme="1"/>
      <name val="Calibri"/>
      <family val="2"/>
    </font>
    <font>
      <b/>
      <sz val="9"/>
      <color theme="0"/>
      <name val="Calibri"/>
      <family val="2"/>
    </font>
    <font>
      <sz val="8"/>
      <color theme="1"/>
      <name val="Calibri"/>
      <family val="2"/>
    </font>
    <font>
      <b/>
      <sz val="8"/>
      <color theme="0"/>
      <name val="Calibri"/>
      <family val="2"/>
    </font>
    <font>
      <b/>
      <sz val="8"/>
      <color theme="1"/>
      <name val="Calibri"/>
      <family val="2"/>
    </font>
    <font>
      <b/>
      <sz val="11"/>
      <color rgb="FF000000"/>
      <name val="Calibri"/>
      <family val="2"/>
    </font>
    <font>
      <b/>
      <sz val="9"/>
      <color rgb="FFFFFF00"/>
      <name val="Calibri"/>
      <family val="2"/>
    </font>
    <font>
      <b/>
      <sz val="8"/>
      <color rgb="FF000000"/>
      <name val="Calibri"/>
      <family val="2"/>
    </font>
    <font>
      <sz val="8"/>
      <color rgb="FF000000"/>
      <name val="Calibri"/>
      <family val="2"/>
    </font>
    <font>
      <sz val="11"/>
      <color rgb="FF000000"/>
      <name val="Calibri"/>
      <family val="2"/>
    </font>
    <font>
      <b/>
      <sz val="9"/>
      <color rgb="FF002060"/>
      <name val="Calibri"/>
      <family val="2"/>
    </font>
    <font>
      <sz val="8"/>
      <color rgb="FF002060"/>
      <name val="Calibri"/>
      <family val="2"/>
    </font>
    <font>
      <sz val="11"/>
      <color rgb="FF002060"/>
      <name val="Calibri"/>
      <family val="2"/>
    </font>
    <font>
      <b/>
      <sz val="9"/>
      <color rgb="FF000000"/>
      <name val="Arial Narrow"/>
      <family val="2"/>
    </font>
    <font>
      <b/>
      <sz val="10"/>
      <color theme="1"/>
      <name val="Calibri"/>
      <family val="2"/>
    </font>
    <font>
      <b/>
      <sz val="10"/>
      <color rgb="FF000000"/>
      <name val="Calibri"/>
      <family val="2"/>
    </font>
    <font>
      <sz val="9"/>
      <color theme="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C000"/>
        <bgColor indexed="64"/>
      </patternFill>
    </fill>
    <fill>
      <patternFill patternType="solid">
        <fgColor rgb="FF92D050"/>
        <bgColor indexed="64"/>
      </patternFill>
    </fill>
    <fill>
      <patternFill patternType="solid">
        <fgColor theme="1"/>
        <bgColor indexed="64"/>
      </patternFill>
    </fill>
    <fill>
      <patternFill patternType="solid">
        <fgColor rgb="FFFFFF00"/>
        <bgColor indexed="64"/>
      </patternFill>
    </fill>
    <fill>
      <patternFill patternType="solid">
        <fgColor theme="2"/>
        <bgColor indexed="64"/>
      </patternFill>
    </fill>
    <fill>
      <patternFill patternType="solid">
        <fgColor rgb="FF0000CC"/>
        <bgColor indexed="64"/>
      </patternFill>
    </fill>
    <fill>
      <patternFill patternType="solid">
        <fgColor theme="2" tint="-0.09996999800205231"/>
        <bgColor indexed="64"/>
      </patternFill>
    </fill>
    <fill>
      <patternFill patternType="solid">
        <fgColor rgb="FF000099"/>
        <bgColor indexed="64"/>
      </patternFill>
    </fill>
    <fill>
      <patternFill patternType="solid">
        <fgColor rgb="FF9966FF"/>
        <bgColor indexed="64"/>
      </patternFill>
    </fill>
    <fill>
      <patternFill patternType="solid">
        <fgColor theme="0" tint="-0.1499900072813034"/>
        <bgColor indexed="64"/>
      </patternFill>
    </fill>
    <fill>
      <patternFill patternType="solid">
        <fgColor theme="0"/>
        <bgColor indexed="64"/>
      </patternFill>
    </fill>
    <fill>
      <patternFill patternType="solid">
        <fgColor theme="1" tint="0.24998000264167786"/>
        <bgColor indexed="64"/>
      </patternFill>
    </fill>
    <fill>
      <patternFill patternType="solid">
        <fgColor theme="0" tint="-0.04997999966144562"/>
        <bgColor indexed="64"/>
      </patternFill>
    </fill>
    <fill>
      <patternFill patternType="solid">
        <fgColor theme="3" tint="0.39998000860214233"/>
        <bgColor indexed="64"/>
      </patternFill>
    </fill>
    <fill>
      <patternFill patternType="solid">
        <fgColor rgb="FF00B050"/>
        <bgColor indexed="64"/>
      </patternFill>
    </fill>
    <fill>
      <patternFill patternType="solid">
        <fgColor rgb="FFD8E4BC"/>
        <bgColor indexed="64"/>
      </patternFill>
    </fill>
    <fill>
      <patternFill patternType="solid">
        <fgColor theme="2" tint="-0.24997000396251678"/>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style="thin"/>
      <bottom style="thin"/>
    </border>
    <border>
      <left style="thin"/>
      <right style="thin"/>
      <top style="thin"/>
      <bottom/>
    </border>
    <border>
      <left style="thin"/>
      <right style="thin"/>
      <top style="medium"/>
      <bottom style="thin"/>
    </border>
    <border>
      <left style="thin"/>
      <right style="medium"/>
      <top style="medium"/>
      <bottom style="thin"/>
    </border>
    <border>
      <left style="thin"/>
      <right style="thin"/>
      <top/>
      <bottom/>
    </border>
    <border>
      <left style="thin"/>
      <right style="medium"/>
      <top style="thin"/>
      <bottom style="thin"/>
    </border>
    <border>
      <left style="medium"/>
      <right style="medium"/>
      <top style="medium"/>
      <bottom style="medium"/>
    </border>
    <border>
      <left>
        <color indexed="63"/>
      </left>
      <right style="medium"/>
      <top style="medium"/>
      <bottom style="medium"/>
    </border>
    <border>
      <left style="medium"/>
      <right style="medium"/>
      <top/>
      <bottom style="medium"/>
    </border>
    <border>
      <left>
        <color indexed="63"/>
      </left>
      <right style="medium"/>
      <top>
        <color indexed="63"/>
      </top>
      <bottom style="medium"/>
    </border>
    <border>
      <left style="thin"/>
      <right style="thin"/>
      <top/>
      <bottom style="thin"/>
    </border>
    <border>
      <left/>
      <right/>
      <top/>
      <bottom style="thin"/>
    </border>
    <border>
      <left style="medium"/>
      <right/>
      <top style="medium"/>
      <bottom style="medium"/>
    </border>
    <border>
      <left/>
      <right/>
      <top style="medium"/>
      <bottom style="medium"/>
    </border>
    <border>
      <left style="thin"/>
      <right>
        <color indexed="63"/>
      </right>
      <top style="medium"/>
      <bottom style="thin"/>
    </border>
    <border>
      <left style="thin"/>
      <right/>
      <top style="thin"/>
      <bottom style="thin"/>
    </border>
    <border>
      <left style="thin"/>
      <right/>
      <top/>
      <bottom/>
    </border>
    <border>
      <left/>
      <right/>
      <top style="thin"/>
      <bottom style="thin"/>
    </border>
    <border>
      <left/>
      <right style="medium"/>
      <top style="thin"/>
      <bottom style="thin"/>
    </border>
    <border>
      <left style="medium"/>
      <right/>
      <top/>
      <bottom style="medium"/>
    </border>
    <border>
      <left>
        <color indexed="63"/>
      </left>
      <right style="thin"/>
      <top/>
      <bottom/>
    </border>
    <border>
      <left style="medium"/>
      <right/>
      <top style="thin"/>
      <bottom style="thin"/>
    </border>
    <border>
      <left style="medium"/>
      <right/>
      <top/>
      <bottom/>
    </border>
    <border>
      <left style="medium"/>
      <right style="medium"/>
      <top style="medium"/>
      <bottom/>
    </border>
    <border>
      <left style="thin"/>
      <right>
        <color indexed="63"/>
      </right>
      <top style="thin"/>
      <bottom style="medium"/>
    </border>
    <border>
      <left style="medium"/>
      <right style="thin"/>
      <top style="medium"/>
      <bottom/>
    </border>
    <border>
      <left style="medium"/>
      <right style="thin"/>
      <top/>
      <bottom style="thin"/>
    </border>
    <border>
      <left>
        <color indexed="63"/>
      </left>
      <right>
        <color indexed="63"/>
      </right>
      <top style="medium"/>
      <bottom style="thin"/>
    </border>
    <border>
      <left>
        <color indexed="63"/>
      </left>
      <right style="thin"/>
      <top style="medium"/>
      <bottom style="thin"/>
    </border>
    <border>
      <left style="medium"/>
      <right style="medium"/>
      <top/>
      <bottom/>
    </border>
    <border>
      <left style="thin"/>
      <right/>
      <top style="thin"/>
      <bottom/>
    </border>
    <border>
      <left/>
      <right/>
      <top style="thin"/>
      <bottom/>
    </border>
    <border>
      <left/>
      <right style="thin"/>
      <top style="thin"/>
      <bottom/>
    </border>
    <border>
      <left style="medium"/>
      <right style="thin"/>
      <top/>
      <bottom/>
    </border>
    <border>
      <left style="medium"/>
      <right/>
      <top style="medium"/>
      <bottom/>
    </border>
    <border>
      <left/>
      <right/>
      <top style="medium"/>
      <bottom>
        <color indexed="63"/>
      </bottom>
    </border>
    <border>
      <left/>
      <right style="medium"/>
      <top style="medium"/>
      <bottom/>
    </border>
    <border>
      <left/>
      <right/>
      <top>
        <color indexed="63"/>
      </top>
      <bottom style="medium"/>
    </border>
    <border>
      <left style="medium"/>
      <right/>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0" borderId="2" applyNumberFormat="0" applyFill="0" applyAlignment="0" applyProtection="0"/>
    <xf numFmtId="0" fontId="0" fillId="27" borderId="3" applyNumberFormat="0" applyFont="0" applyAlignment="0" applyProtection="0"/>
    <xf numFmtId="0" fontId="51" fillId="28" borderId="1" applyNumberFormat="0" applyAlignment="0" applyProtection="0"/>
    <xf numFmtId="0" fontId="52" fillId="29"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0" borderId="0" applyNumberFormat="0" applyBorder="0" applyAlignment="0" applyProtection="0"/>
    <xf numFmtId="9" fontId="0" fillId="0" borderId="0" applyFont="0" applyFill="0" applyBorder="0" applyAlignment="0" applyProtection="0"/>
    <xf numFmtId="0" fontId="56" fillId="31" borderId="0" applyNumberFormat="0" applyBorder="0" applyAlignment="0" applyProtection="0"/>
    <xf numFmtId="0" fontId="57" fillId="26" borderId="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2" borderId="9" applyNumberFormat="0" applyAlignment="0" applyProtection="0"/>
  </cellStyleXfs>
  <cellXfs count="354">
    <xf numFmtId="0" fontId="0" fillId="0" borderId="0" xfId="0" applyFont="1" applyAlignment="1">
      <alignment/>
    </xf>
    <xf numFmtId="164" fontId="0" fillId="0" borderId="0" xfId="0" applyNumberFormat="1" applyAlignment="1">
      <alignment/>
    </xf>
    <xf numFmtId="164" fontId="0" fillId="0" borderId="0" xfId="0" applyNumberFormat="1" applyFont="1" applyAlignment="1">
      <alignment/>
    </xf>
    <xf numFmtId="0" fontId="0" fillId="0" borderId="0" xfId="0" applyFill="1" applyAlignment="1">
      <alignment/>
    </xf>
    <xf numFmtId="0" fontId="0" fillId="0" borderId="0" xfId="0" applyAlignment="1">
      <alignment wrapText="1"/>
    </xf>
    <xf numFmtId="0" fontId="63" fillId="0" borderId="0" xfId="0" applyFont="1" applyAlignment="1">
      <alignment wrapText="1"/>
    </xf>
    <xf numFmtId="0" fontId="65" fillId="0" borderId="10" xfId="0" applyFont="1" applyBorder="1" applyAlignment="1">
      <alignment vertical="center" wrapText="1"/>
    </xf>
    <xf numFmtId="164" fontId="66" fillId="33" borderId="10" xfId="0" applyNumberFormat="1" applyFont="1" applyFill="1" applyBorder="1" applyAlignment="1">
      <alignment horizontal="right" vertical="center"/>
    </xf>
    <xf numFmtId="164" fontId="0" fillId="0" borderId="10" xfId="0" applyNumberFormat="1" applyFont="1" applyBorder="1" applyAlignment="1">
      <alignment vertical="top" wrapText="1"/>
    </xf>
    <xf numFmtId="164" fontId="67" fillId="0" borderId="10" xfId="0" applyNumberFormat="1" applyFont="1" applyBorder="1" applyAlignment="1">
      <alignment vertical="center" wrapText="1"/>
    </xf>
    <xf numFmtId="0" fontId="68" fillId="0" borderId="10" xfId="0" applyFont="1" applyFill="1" applyBorder="1" applyAlignment="1">
      <alignment vertical="center" wrapText="1"/>
    </xf>
    <xf numFmtId="164" fontId="69" fillId="0" borderId="10" xfId="0" applyNumberFormat="1" applyFont="1" applyFill="1" applyBorder="1" applyAlignment="1">
      <alignment horizontal="right" vertical="center"/>
    </xf>
    <xf numFmtId="164" fontId="68" fillId="0" borderId="10" xfId="0" applyNumberFormat="1" applyFont="1" applyFill="1" applyBorder="1" applyAlignment="1">
      <alignment horizontal="right" vertical="center"/>
    </xf>
    <xf numFmtId="0" fontId="68" fillId="34" borderId="10" xfId="0" applyFont="1" applyFill="1" applyBorder="1" applyAlignment="1">
      <alignment vertical="center" wrapText="1"/>
    </xf>
    <xf numFmtId="164" fontId="68" fillId="34" borderId="10" xfId="0" applyNumberFormat="1" applyFont="1" applyFill="1" applyBorder="1" applyAlignment="1">
      <alignment horizontal="right" vertical="center"/>
    </xf>
    <xf numFmtId="0" fontId="70" fillId="34" borderId="10" xfId="0" applyFont="1" applyFill="1" applyBorder="1" applyAlignment="1">
      <alignment vertical="center" wrapText="1"/>
    </xf>
    <xf numFmtId="0" fontId="71" fillId="0" borderId="0" xfId="0" applyFont="1" applyAlignment="1">
      <alignment/>
    </xf>
    <xf numFmtId="164" fontId="63" fillId="34" borderId="10" xfId="0" applyNumberFormat="1" applyFont="1" applyFill="1" applyBorder="1" applyAlignment="1">
      <alignment horizontal="center" vertical="center" wrapText="1"/>
    </xf>
    <xf numFmtId="0" fontId="72" fillId="0" borderId="0" xfId="0" applyFont="1" applyAlignment="1">
      <alignment/>
    </xf>
    <xf numFmtId="9" fontId="0" fillId="0" borderId="0" xfId="0" applyNumberFormat="1" applyAlignment="1">
      <alignment/>
    </xf>
    <xf numFmtId="0" fontId="63" fillId="0" borderId="10" xfId="0" applyFont="1" applyBorder="1" applyAlignment="1">
      <alignment horizontal="left" vertical="center" wrapText="1"/>
    </xf>
    <xf numFmtId="164" fontId="67" fillId="0" borderId="10" xfId="0" applyNumberFormat="1" applyFont="1" applyBorder="1" applyAlignment="1">
      <alignment horizontal="right" vertical="center"/>
    </xf>
    <xf numFmtId="9" fontId="73" fillId="35" borderId="10" xfId="0" applyNumberFormat="1" applyFont="1" applyFill="1" applyBorder="1" applyAlignment="1">
      <alignment vertical="center"/>
    </xf>
    <xf numFmtId="9" fontId="67" fillId="0" borderId="0" xfId="0" applyNumberFormat="1" applyFont="1" applyAlignment="1">
      <alignment/>
    </xf>
    <xf numFmtId="164" fontId="65" fillId="36" borderId="11" xfId="0" applyNumberFormat="1" applyFont="1" applyFill="1" applyBorder="1" applyAlignment="1">
      <alignment vertical="center" wrapText="1"/>
    </xf>
    <xf numFmtId="9" fontId="0" fillId="36" borderId="10" xfId="0" applyNumberFormat="1" applyFill="1" applyBorder="1" applyAlignment="1">
      <alignment/>
    </xf>
    <xf numFmtId="0" fontId="63" fillId="24" borderId="12" xfId="0" applyFont="1" applyFill="1" applyBorder="1" applyAlignment="1">
      <alignment vertical="center" wrapText="1"/>
    </xf>
    <xf numFmtId="164" fontId="65" fillId="24" borderId="10" xfId="0" applyNumberFormat="1" applyFont="1" applyFill="1" applyBorder="1" applyAlignment="1">
      <alignment horizontal="right" vertical="center"/>
    </xf>
    <xf numFmtId="0" fontId="74" fillId="0" borderId="0" xfId="0" applyFont="1" applyAlignment="1">
      <alignment horizontal="left" vertical="center" wrapText="1"/>
    </xf>
    <xf numFmtId="164" fontId="75" fillId="35" borderId="11" xfId="0" applyNumberFormat="1" applyFont="1" applyFill="1" applyBorder="1" applyAlignment="1">
      <alignment vertical="center" wrapText="1"/>
    </xf>
    <xf numFmtId="0" fontId="74" fillId="0" borderId="0" xfId="0" applyFont="1" applyAlignment="1">
      <alignment/>
    </xf>
    <xf numFmtId="0" fontId="76" fillId="0" borderId="10" xfId="0" applyFont="1" applyBorder="1" applyAlignment="1">
      <alignment vertical="center" wrapText="1"/>
    </xf>
    <xf numFmtId="164" fontId="74" fillId="0" borderId="10" xfId="0" applyNumberFormat="1" applyFont="1" applyBorder="1" applyAlignment="1">
      <alignment horizontal="right" vertical="center" wrapText="1"/>
    </xf>
    <xf numFmtId="0" fontId="76" fillId="0" borderId="10" xfId="0" applyFont="1" applyFill="1" applyBorder="1" applyAlignment="1">
      <alignment vertical="center" wrapText="1"/>
    </xf>
    <xf numFmtId="164" fontId="74" fillId="0" borderId="10" xfId="0" applyNumberFormat="1" applyFont="1" applyFill="1" applyBorder="1" applyAlignment="1">
      <alignment horizontal="right" vertical="center" wrapText="1"/>
    </xf>
    <xf numFmtId="0" fontId="77" fillId="33" borderId="10" xfId="0" applyFont="1" applyFill="1" applyBorder="1" applyAlignment="1">
      <alignment vertical="center" wrapText="1"/>
    </xf>
    <xf numFmtId="0" fontId="77" fillId="0" borderId="10" xfId="0" applyFont="1" applyFill="1" applyBorder="1" applyAlignment="1">
      <alignment vertical="center" wrapText="1"/>
    </xf>
    <xf numFmtId="164" fontId="76" fillId="37" borderId="10" xfId="0" applyNumberFormat="1" applyFont="1" applyFill="1" applyBorder="1" applyAlignment="1">
      <alignment horizontal="center" vertical="center" wrapText="1"/>
    </xf>
    <xf numFmtId="164" fontId="65" fillId="6" borderId="10" xfId="0" applyNumberFormat="1" applyFont="1" applyFill="1" applyBorder="1" applyAlignment="1">
      <alignment horizontal="right" vertical="center"/>
    </xf>
    <xf numFmtId="0" fontId="74" fillId="0" borderId="0" xfId="0" applyFont="1" applyAlignment="1">
      <alignment/>
    </xf>
    <xf numFmtId="0" fontId="74" fillId="0" borderId="0" xfId="0" applyFont="1" applyAlignment="1">
      <alignment/>
    </xf>
    <xf numFmtId="0" fontId="67" fillId="0" borderId="0" xfId="0" applyFont="1" applyAlignment="1">
      <alignment/>
    </xf>
    <xf numFmtId="164" fontId="67" fillId="0" borderId="0" xfId="0" applyNumberFormat="1" applyFont="1" applyAlignment="1">
      <alignment vertical="top"/>
    </xf>
    <xf numFmtId="0" fontId="0" fillId="0" borderId="0" xfId="0" applyFont="1" applyAlignment="1">
      <alignment/>
    </xf>
    <xf numFmtId="0" fontId="67" fillId="0" borderId="0" xfId="0" applyFont="1" applyAlignment="1">
      <alignment horizontal="left" vertical="top"/>
    </xf>
    <xf numFmtId="164" fontId="76" fillId="13" borderId="13" xfId="0" applyNumberFormat="1" applyFont="1" applyFill="1" applyBorder="1" applyAlignment="1">
      <alignment horizontal="left" vertical="top" wrapText="1"/>
    </xf>
    <xf numFmtId="164" fontId="65" fillId="13" borderId="13" xfId="0" applyNumberFormat="1" applyFont="1" applyFill="1" applyBorder="1" applyAlignment="1">
      <alignment vertical="top" wrapText="1"/>
    </xf>
    <xf numFmtId="164" fontId="65" fillId="13" borderId="14" xfId="0" applyNumberFormat="1" applyFont="1" applyFill="1" applyBorder="1" applyAlignment="1">
      <alignment vertical="top" wrapText="1"/>
    </xf>
    <xf numFmtId="0" fontId="74" fillId="0" borderId="0" xfId="0" applyFont="1" applyAlignment="1">
      <alignment vertical="top"/>
    </xf>
    <xf numFmtId="0" fontId="0" fillId="0" borderId="0" xfId="0" applyFont="1" applyAlignment="1">
      <alignment vertical="top"/>
    </xf>
    <xf numFmtId="0" fontId="73" fillId="38" borderId="15" xfId="0" applyFont="1" applyFill="1" applyBorder="1" applyAlignment="1">
      <alignment horizontal="center" vertical="top" wrapText="1"/>
    </xf>
    <xf numFmtId="0" fontId="73" fillId="38" borderId="15" xfId="0" applyFont="1" applyFill="1" applyBorder="1" applyAlignment="1">
      <alignment horizontal="left" vertical="top" wrapText="1"/>
    </xf>
    <xf numFmtId="0" fontId="73" fillId="38" borderId="15" xfId="0" applyFont="1" applyFill="1" applyBorder="1" applyAlignment="1">
      <alignment vertical="top" wrapText="1"/>
    </xf>
    <xf numFmtId="164" fontId="73" fillId="38" borderId="15" xfId="0" applyNumberFormat="1" applyFont="1" applyFill="1" applyBorder="1" applyAlignment="1">
      <alignment vertical="top" wrapText="1"/>
    </xf>
    <xf numFmtId="0" fontId="4" fillId="0" borderId="10" xfId="0" applyFont="1" applyBorder="1" applyAlignment="1">
      <alignment horizontal="left" vertical="top" wrapText="1"/>
    </xf>
    <xf numFmtId="0" fontId="4" fillId="0" borderId="15" xfId="0" applyFont="1" applyBorder="1" applyAlignment="1">
      <alignment vertical="top" wrapText="1"/>
    </xf>
    <xf numFmtId="0" fontId="4" fillId="0" borderId="10" xfId="0" applyFont="1" applyBorder="1" applyAlignment="1">
      <alignment vertical="top" wrapText="1"/>
    </xf>
    <xf numFmtId="164" fontId="4" fillId="0" borderId="10" xfId="0" applyNumberFormat="1" applyFont="1" applyBorder="1" applyAlignment="1">
      <alignment vertical="top" wrapText="1"/>
    </xf>
    <xf numFmtId="164" fontId="4" fillId="0" borderId="16" xfId="0" applyNumberFormat="1" applyFont="1" applyBorder="1" applyAlignment="1">
      <alignment vertical="top"/>
    </xf>
    <xf numFmtId="164" fontId="4" fillId="0" borderId="15" xfId="0" applyNumberFormat="1" applyFont="1" applyFill="1" applyBorder="1" applyAlignment="1">
      <alignment vertical="top" wrapText="1"/>
    </xf>
    <xf numFmtId="164" fontId="74" fillId="0" borderId="0" xfId="0" applyNumberFormat="1" applyFont="1" applyAlignment="1">
      <alignment horizontal="left"/>
    </xf>
    <xf numFmtId="0" fontId="72" fillId="0" borderId="0" xfId="0" applyFont="1" applyAlignment="1">
      <alignment horizontal="left"/>
    </xf>
    <xf numFmtId="0" fontId="67" fillId="0" borderId="0" xfId="0" applyFont="1" applyAlignment="1">
      <alignment horizontal="center" vertical="top"/>
    </xf>
    <xf numFmtId="0" fontId="36" fillId="0" borderId="10" xfId="0" applyFont="1" applyFill="1" applyBorder="1" applyAlignment="1">
      <alignment vertical="center" wrapText="1"/>
    </xf>
    <xf numFmtId="164" fontId="2" fillId="39" borderId="10" xfId="0" applyNumberFormat="1" applyFont="1" applyFill="1" applyBorder="1" applyAlignment="1">
      <alignment vertical="center" wrapText="1"/>
    </xf>
    <xf numFmtId="164" fontId="2" fillId="39" borderId="10" xfId="0" applyNumberFormat="1" applyFont="1" applyFill="1" applyBorder="1" applyAlignment="1">
      <alignment horizontal="center" vertical="center"/>
    </xf>
    <xf numFmtId="164" fontId="2" fillId="39" borderId="10" xfId="0" applyNumberFormat="1" applyFont="1" applyFill="1" applyBorder="1" applyAlignment="1">
      <alignment horizontal="center" vertical="top" wrapText="1"/>
    </xf>
    <xf numFmtId="164" fontId="74" fillId="39" borderId="10" xfId="0" applyNumberFormat="1" applyFont="1" applyFill="1" applyBorder="1" applyAlignment="1">
      <alignment vertical="top"/>
    </xf>
    <xf numFmtId="164" fontId="74" fillId="0" borderId="10" xfId="0" applyNumberFormat="1" applyFont="1" applyBorder="1" applyAlignment="1">
      <alignment vertical="top"/>
    </xf>
    <xf numFmtId="0" fontId="78" fillId="40" borderId="0" xfId="0" applyFont="1" applyFill="1" applyAlignment="1">
      <alignment vertical="top" wrapText="1"/>
    </xf>
    <xf numFmtId="164" fontId="78" fillId="40" borderId="10" xfId="0" applyNumberFormat="1" applyFont="1" applyFill="1" applyBorder="1" applyAlignment="1">
      <alignment vertical="top"/>
    </xf>
    <xf numFmtId="0" fontId="74" fillId="0" borderId="11" xfId="0" applyFont="1" applyBorder="1" applyAlignment="1">
      <alignment vertical="top" wrapText="1"/>
    </xf>
    <xf numFmtId="4" fontId="0" fillId="0" borderId="0" xfId="0" applyNumberFormat="1" applyAlignment="1">
      <alignment/>
    </xf>
    <xf numFmtId="0" fontId="68" fillId="34" borderId="17" xfId="0" applyFont="1" applyFill="1" applyBorder="1" applyAlignment="1">
      <alignment vertical="center" wrapText="1"/>
    </xf>
    <xf numFmtId="0" fontId="77" fillId="34" borderId="18" xfId="0" applyFont="1" applyFill="1" applyBorder="1" applyAlignment="1">
      <alignment horizontal="center" vertical="center" wrapText="1"/>
    </xf>
    <xf numFmtId="0" fontId="79" fillId="0" borderId="19" xfId="0" applyFont="1" applyBorder="1" applyAlignment="1">
      <alignment vertical="center" wrapText="1"/>
    </xf>
    <xf numFmtId="4" fontId="80" fillId="0" borderId="20" xfId="0" applyNumberFormat="1" applyFont="1" applyBorder="1" applyAlignment="1">
      <alignment horizontal="right" vertical="center" wrapText="1"/>
    </xf>
    <xf numFmtId="0" fontId="80" fillId="0" borderId="20" xfId="0" applyFont="1" applyBorder="1" applyAlignment="1">
      <alignment horizontal="right" vertical="center" wrapText="1"/>
    </xf>
    <xf numFmtId="0" fontId="77" fillId="33" borderId="19" xfId="0" applyFont="1" applyFill="1" applyBorder="1" applyAlignment="1">
      <alignment vertical="center" wrapText="1"/>
    </xf>
    <xf numFmtId="4" fontId="66" fillId="33" borderId="20" xfId="0" applyNumberFormat="1" applyFont="1" applyFill="1" applyBorder="1" applyAlignment="1">
      <alignment horizontal="right" vertical="center"/>
    </xf>
    <xf numFmtId="0" fontId="66" fillId="0" borderId="19" xfId="0" applyFont="1" applyBorder="1" applyAlignment="1">
      <alignment vertical="center" wrapText="1"/>
    </xf>
    <xf numFmtId="0" fontId="81" fillId="0" borderId="20" xfId="0" applyFont="1" applyBorder="1" applyAlignment="1">
      <alignment vertical="center" wrapText="1"/>
    </xf>
    <xf numFmtId="0" fontId="69" fillId="0" borderId="20" xfId="0" applyFont="1" applyBorder="1" applyAlignment="1">
      <alignment vertical="center" wrapText="1"/>
    </xf>
    <xf numFmtId="0" fontId="76" fillId="0" borderId="19" xfId="0" applyFont="1" applyBorder="1" applyAlignment="1">
      <alignment vertical="center" wrapText="1"/>
    </xf>
    <xf numFmtId="0" fontId="69" fillId="0" borderId="20" xfId="0" applyFont="1" applyBorder="1" applyAlignment="1">
      <alignment horizontal="right" vertical="center" wrapText="1"/>
    </xf>
    <xf numFmtId="4" fontId="69" fillId="0" borderId="20" xfId="0" applyNumberFormat="1" applyFont="1" applyBorder="1" applyAlignment="1">
      <alignment horizontal="right" vertical="center" wrapText="1"/>
    </xf>
    <xf numFmtId="0" fontId="77" fillId="0" borderId="19" xfId="0" applyFont="1" applyBorder="1" applyAlignment="1">
      <alignment vertical="center" wrapText="1"/>
    </xf>
    <xf numFmtId="0" fontId="69" fillId="0" borderId="20" xfId="0" applyFont="1" applyBorder="1" applyAlignment="1">
      <alignment horizontal="right" vertical="center"/>
    </xf>
    <xf numFmtId="0" fontId="68" fillId="0" borderId="19" xfId="0" applyFont="1" applyBorder="1" applyAlignment="1">
      <alignment vertical="center" wrapText="1"/>
    </xf>
    <xf numFmtId="0" fontId="68" fillId="0" borderId="20" xfId="0" applyFont="1" applyBorder="1" applyAlignment="1">
      <alignment horizontal="right" vertical="center"/>
    </xf>
    <xf numFmtId="0" fontId="68" fillId="34" borderId="19" xfId="0" applyFont="1" applyFill="1" applyBorder="1" applyAlignment="1">
      <alignment vertical="center" wrapText="1"/>
    </xf>
    <xf numFmtId="4" fontId="68" fillId="34" borderId="20" xfId="0" applyNumberFormat="1" applyFont="1" applyFill="1" applyBorder="1" applyAlignment="1">
      <alignment horizontal="right" vertical="center"/>
    </xf>
    <xf numFmtId="4" fontId="66" fillId="33" borderId="0" xfId="0" applyNumberFormat="1" applyFont="1" applyFill="1" applyBorder="1" applyAlignment="1">
      <alignment horizontal="right" vertical="center"/>
    </xf>
    <xf numFmtId="4" fontId="68" fillId="34" borderId="0" xfId="0" applyNumberFormat="1" applyFont="1" applyFill="1" applyBorder="1" applyAlignment="1">
      <alignment horizontal="right" vertical="center"/>
    </xf>
    <xf numFmtId="164" fontId="2" fillId="39" borderId="10" xfId="0" applyNumberFormat="1" applyFont="1" applyFill="1" applyBorder="1" applyAlignment="1">
      <alignment horizontal="center" vertical="center"/>
    </xf>
    <xf numFmtId="0" fontId="63" fillId="0" borderId="0" xfId="0" applyFont="1" applyAlignment="1">
      <alignment/>
    </xf>
    <xf numFmtId="164" fontId="2" fillId="39" borderId="10" xfId="0" applyNumberFormat="1" applyFont="1" applyFill="1" applyBorder="1" applyAlignment="1">
      <alignment horizontal="center" vertical="center" wrapText="1"/>
    </xf>
    <xf numFmtId="0" fontId="74" fillId="0" borderId="10" xfId="0" applyFont="1" applyBorder="1" applyAlignment="1">
      <alignment vertical="top" wrapText="1"/>
    </xf>
    <xf numFmtId="164" fontId="74" fillId="36" borderId="10" xfId="0" applyNumberFormat="1" applyFont="1" applyFill="1" applyBorder="1" applyAlignment="1">
      <alignment vertical="top"/>
    </xf>
    <xf numFmtId="0" fontId="82" fillId="0" borderId="10" xfId="0" applyFont="1" applyBorder="1" applyAlignment="1">
      <alignment vertical="top" wrapText="1"/>
    </xf>
    <xf numFmtId="164" fontId="83" fillId="39" borderId="10" xfId="0" applyNumberFormat="1" applyFont="1" applyFill="1" applyBorder="1" applyAlignment="1">
      <alignment vertical="top"/>
    </xf>
    <xf numFmtId="164" fontId="83" fillId="0" borderId="10" xfId="0" applyNumberFormat="1" applyFont="1" applyBorder="1" applyAlignment="1">
      <alignment vertical="top"/>
    </xf>
    <xf numFmtId="0" fontId="84" fillId="0" borderId="0" xfId="0" applyFont="1" applyAlignment="1">
      <alignment/>
    </xf>
    <xf numFmtId="164" fontId="78" fillId="41" borderId="10" xfId="0" applyNumberFormat="1" applyFont="1" applyFill="1" applyBorder="1" applyAlignment="1">
      <alignment vertical="top"/>
    </xf>
    <xf numFmtId="0" fontId="85" fillId="0" borderId="0" xfId="0" applyFont="1" applyFill="1" applyBorder="1" applyAlignment="1">
      <alignment horizontal="center" vertical="center" wrapText="1"/>
    </xf>
    <xf numFmtId="0" fontId="75" fillId="0" borderId="0" xfId="0" applyFont="1" applyFill="1" applyAlignment="1">
      <alignment vertical="top" wrapText="1"/>
    </xf>
    <xf numFmtId="164" fontId="75" fillId="0" borderId="0" xfId="0" applyNumberFormat="1" applyFont="1" applyFill="1" applyBorder="1" applyAlignment="1">
      <alignment vertical="top"/>
    </xf>
    <xf numFmtId="164" fontId="0" fillId="0" borderId="0" xfId="0" applyNumberFormat="1" applyFill="1" applyAlignment="1">
      <alignment/>
    </xf>
    <xf numFmtId="164" fontId="2" fillId="39" borderId="10" xfId="0" applyNumberFormat="1" applyFont="1" applyFill="1" applyBorder="1" applyAlignment="1">
      <alignment vertical="top" wrapText="1"/>
    </xf>
    <xf numFmtId="164" fontId="2" fillId="39" borderId="10" xfId="0" applyNumberFormat="1" applyFont="1" applyFill="1" applyBorder="1" applyAlignment="1">
      <alignment horizontal="center" vertical="top"/>
    </xf>
    <xf numFmtId="164" fontId="42" fillId="39" borderId="10" xfId="0" applyNumberFormat="1" applyFont="1" applyFill="1" applyBorder="1" applyAlignment="1">
      <alignment vertical="top"/>
    </xf>
    <xf numFmtId="164" fontId="42" fillId="0" borderId="10" xfId="0" applyNumberFormat="1" applyFont="1" applyBorder="1" applyAlignment="1">
      <alignment vertical="top"/>
    </xf>
    <xf numFmtId="2" fontId="0" fillId="0" borderId="12" xfId="0" applyNumberFormat="1" applyBorder="1" applyAlignment="1">
      <alignment/>
    </xf>
    <xf numFmtId="0" fontId="0" fillId="0" borderId="15" xfId="0" applyBorder="1" applyAlignment="1">
      <alignment/>
    </xf>
    <xf numFmtId="2" fontId="0" fillId="0" borderId="15" xfId="0" applyNumberFormat="1" applyBorder="1" applyAlignment="1">
      <alignment/>
    </xf>
    <xf numFmtId="2" fontId="0" fillId="0" borderId="21" xfId="0" applyNumberFormat="1" applyBorder="1" applyAlignment="1">
      <alignment/>
    </xf>
    <xf numFmtId="0" fontId="78" fillId="40" borderId="22" xfId="0" applyFont="1" applyFill="1" applyBorder="1" applyAlignment="1">
      <alignment vertical="top" wrapText="1"/>
    </xf>
    <xf numFmtId="0" fontId="0" fillId="0" borderId="0" xfId="0" applyFill="1" applyBorder="1" applyAlignment="1">
      <alignment/>
    </xf>
    <xf numFmtId="0" fontId="66" fillId="0" borderId="22" xfId="0" applyFont="1" applyFill="1" applyBorder="1" applyAlignment="1">
      <alignment horizontal="left" vertical="center" wrapText="1"/>
    </xf>
    <xf numFmtId="0" fontId="0" fillId="0" borderId="12" xfId="0" applyBorder="1" applyAlignment="1">
      <alignment/>
    </xf>
    <xf numFmtId="164" fontId="74" fillId="0" borderId="10" xfId="0" applyNumberFormat="1" applyFont="1" applyFill="1" applyBorder="1" applyAlignment="1">
      <alignment vertical="top"/>
    </xf>
    <xf numFmtId="0" fontId="0" fillId="0" borderId="21" xfId="0" applyBorder="1" applyAlignment="1">
      <alignment/>
    </xf>
    <xf numFmtId="0" fontId="66" fillId="0" borderId="0" xfId="0" applyFont="1" applyFill="1" applyBorder="1" applyAlignment="1">
      <alignment horizontal="left" vertical="center" wrapText="1"/>
    </xf>
    <xf numFmtId="0" fontId="78" fillId="0" borderId="0" xfId="0" applyFont="1" applyFill="1" applyBorder="1" applyAlignment="1">
      <alignment vertical="top" wrapText="1"/>
    </xf>
    <xf numFmtId="164" fontId="78" fillId="0" borderId="0" xfId="0" applyNumberFormat="1" applyFont="1" applyFill="1" applyBorder="1" applyAlignment="1">
      <alignment vertical="top"/>
    </xf>
    <xf numFmtId="0" fontId="0" fillId="0" borderId="23" xfId="0" applyFont="1" applyBorder="1" applyAlignment="1">
      <alignment/>
    </xf>
    <xf numFmtId="0" fontId="0" fillId="0" borderId="24" xfId="0" applyBorder="1" applyAlignment="1">
      <alignment wrapText="1"/>
    </xf>
    <xf numFmtId="164" fontId="0" fillId="0" borderId="17" xfId="0" applyNumberFormat="1" applyBorder="1" applyAlignment="1">
      <alignment/>
    </xf>
    <xf numFmtId="164" fontId="0" fillId="0" borderId="23" xfId="0" applyNumberFormat="1" applyBorder="1" applyAlignment="1">
      <alignment/>
    </xf>
    <xf numFmtId="164" fontId="2" fillId="39" borderId="10" xfId="0" applyNumberFormat="1" applyFont="1" applyFill="1" applyBorder="1" applyAlignment="1">
      <alignment horizontal="center" vertical="center"/>
    </xf>
    <xf numFmtId="164" fontId="65" fillId="13" borderId="25" xfId="0" applyNumberFormat="1" applyFont="1" applyFill="1" applyBorder="1" applyAlignment="1">
      <alignment vertical="top" wrapText="1"/>
    </xf>
    <xf numFmtId="164" fontId="4" fillId="42" borderId="26" xfId="0" applyNumberFormat="1" applyFont="1" applyFill="1" applyBorder="1" applyAlignment="1">
      <alignment vertical="top" wrapText="1"/>
    </xf>
    <xf numFmtId="0" fontId="72" fillId="0" borderId="0" xfId="0" applyFont="1" applyAlignment="1">
      <alignment vertical="top"/>
    </xf>
    <xf numFmtId="164" fontId="0" fillId="0" borderId="0" xfId="0" applyNumberFormat="1" applyAlignment="1">
      <alignment vertical="top" wrapText="1"/>
    </xf>
    <xf numFmtId="0" fontId="0" fillId="0" borderId="0" xfId="0" applyAlignment="1">
      <alignment vertical="top" wrapText="1"/>
    </xf>
    <xf numFmtId="0" fontId="0" fillId="0" borderId="0" xfId="0" applyAlignment="1">
      <alignment vertical="top"/>
    </xf>
    <xf numFmtId="0" fontId="63" fillId="16" borderId="10" xfId="0" applyFont="1" applyFill="1" applyBorder="1" applyAlignment="1">
      <alignment vertical="center" wrapText="1"/>
    </xf>
    <xf numFmtId="164" fontId="63" fillId="16" borderId="10" xfId="0" applyNumberFormat="1" applyFont="1" applyFill="1" applyBorder="1" applyAlignment="1">
      <alignment vertical="center" wrapText="1"/>
    </xf>
    <xf numFmtId="0" fontId="0" fillId="0" borderId="0" xfId="0" applyAlignment="1">
      <alignment horizontal="left"/>
    </xf>
    <xf numFmtId="0" fontId="77" fillId="36" borderId="10" xfId="0" applyFont="1" applyFill="1" applyBorder="1" applyAlignment="1">
      <alignment horizontal="left" vertical="top"/>
    </xf>
    <xf numFmtId="0" fontId="77" fillId="36" borderId="10" xfId="0" applyFont="1" applyFill="1" applyBorder="1" applyAlignment="1">
      <alignment horizontal="center" vertical="top" wrapText="1"/>
    </xf>
    <xf numFmtId="164" fontId="74" fillId="0" borderId="10" xfId="0" applyNumberFormat="1" applyFont="1" applyBorder="1" applyAlignment="1">
      <alignment vertical="top" wrapText="1"/>
    </xf>
    <xf numFmtId="164" fontId="74" fillId="0" borderId="27" xfId="0" applyNumberFormat="1" applyFont="1" applyFill="1" applyBorder="1" applyAlignment="1">
      <alignment vertical="top" wrapText="1"/>
    </xf>
    <xf numFmtId="0" fontId="65" fillId="39" borderId="10" xfId="0" applyFont="1" applyFill="1" applyBorder="1" applyAlignment="1">
      <alignment vertical="top" wrapText="1"/>
    </xf>
    <xf numFmtId="164" fontId="86" fillId="39" borderId="10" xfId="0" applyNumberFormat="1" applyFont="1" applyFill="1" applyBorder="1" applyAlignment="1">
      <alignment vertical="top" wrapText="1"/>
    </xf>
    <xf numFmtId="164" fontId="65" fillId="39" borderId="10" xfId="0" applyNumberFormat="1" applyFont="1" applyFill="1" applyBorder="1" applyAlignment="1">
      <alignment vertical="top" wrapText="1"/>
    </xf>
    <xf numFmtId="0" fontId="87" fillId="36" borderId="10" xfId="0" applyFont="1" applyFill="1" applyBorder="1" applyAlignment="1">
      <alignment horizontal="center" vertical="top" wrapText="1"/>
    </xf>
    <xf numFmtId="0" fontId="68" fillId="34" borderId="10" xfId="0" applyFont="1" applyFill="1" applyBorder="1" applyAlignment="1">
      <alignment vertical="top"/>
    </xf>
    <xf numFmtId="4" fontId="87" fillId="34" borderId="10" xfId="0" applyNumberFormat="1" applyFont="1" applyFill="1" applyBorder="1" applyAlignment="1">
      <alignment horizontal="right" vertical="top"/>
    </xf>
    <xf numFmtId="164" fontId="65" fillId="19" borderId="10" xfId="0" applyNumberFormat="1" applyFont="1" applyFill="1" applyBorder="1" applyAlignment="1">
      <alignment horizontal="right" vertical="center"/>
    </xf>
    <xf numFmtId="164" fontId="74" fillId="36" borderId="10" xfId="0" applyNumberFormat="1" applyFont="1" applyFill="1" applyBorder="1" applyAlignment="1">
      <alignment vertical="top" wrapText="1"/>
    </xf>
    <xf numFmtId="164" fontId="42" fillId="0" borderId="10" xfId="0" applyNumberFormat="1" applyFont="1" applyBorder="1" applyAlignment="1">
      <alignment vertical="top" wrapText="1"/>
    </xf>
    <xf numFmtId="164" fontId="65" fillId="13" borderId="13" xfId="0" applyNumberFormat="1" applyFont="1" applyFill="1" applyBorder="1" applyAlignment="1">
      <alignment horizontal="left" vertical="top" wrapText="1"/>
    </xf>
    <xf numFmtId="0" fontId="4" fillId="36" borderId="28" xfId="0" applyFont="1" applyFill="1" applyBorder="1" applyAlignment="1">
      <alignment horizontal="left" vertical="top"/>
    </xf>
    <xf numFmtId="0" fontId="4" fillId="36" borderId="28" xfId="0" applyFont="1" applyFill="1" applyBorder="1" applyAlignment="1">
      <alignment horizontal="center" vertical="top"/>
    </xf>
    <xf numFmtId="0" fontId="4" fillId="36" borderId="28" xfId="0" applyFont="1" applyFill="1" applyBorder="1" applyAlignment="1">
      <alignment vertical="center"/>
    </xf>
    <xf numFmtId="164" fontId="4" fillId="36" borderId="28" xfId="0" applyNumberFormat="1" applyFont="1" applyFill="1" applyBorder="1" applyAlignment="1">
      <alignment vertical="top"/>
    </xf>
    <xf numFmtId="164" fontId="4" fillId="36" borderId="29" xfId="0" applyNumberFormat="1" applyFont="1" applyFill="1" applyBorder="1" applyAlignment="1">
      <alignment vertical="top"/>
    </xf>
    <xf numFmtId="0" fontId="4" fillId="0" borderId="15" xfId="0" applyFont="1" applyBorder="1" applyAlignment="1">
      <alignment horizontal="center" vertical="top"/>
    </xf>
    <xf numFmtId="0" fontId="4" fillId="0" borderId="15" xfId="0" applyFont="1" applyBorder="1" applyAlignment="1">
      <alignment horizontal="center" vertical="top" wrapText="1"/>
    </xf>
    <xf numFmtId="0" fontId="4" fillId="0" borderId="15" xfId="0" applyFont="1" applyBorder="1" applyAlignment="1">
      <alignment horizontal="center" vertical="center" wrapText="1"/>
    </xf>
    <xf numFmtId="0" fontId="2" fillId="0" borderId="16" xfId="0" applyFont="1" applyFill="1" applyBorder="1" applyAlignment="1">
      <alignment horizontal="left" vertical="top"/>
    </xf>
    <xf numFmtId="164" fontId="4" fillId="0" borderId="15" xfId="0" applyNumberFormat="1" applyFont="1" applyBorder="1" applyAlignment="1">
      <alignment vertical="top" wrapText="1"/>
    </xf>
    <xf numFmtId="0" fontId="4" fillId="20" borderId="24" xfId="0" applyFont="1" applyFill="1" applyBorder="1" applyAlignment="1">
      <alignment horizontal="left" vertical="top" wrapText="1"/>
    </xf>
    <xf numFmtId="0" fontId="4" fillId="20" borderId="24" xfId="0" applyFont="1" applyFill="1" applyBorder="1" applyAlignment="1">
      <alignment horizontal="center" vertical="top" wrapText="1"/>
    </xf>
    <xf numFmtId="0" fontId="4" fillId="20" borderId="24" xfId="0" applyFont="1" applyFill="1" applyBorder="1" applyAlignment="1">
      <alignment vertical="top" wrapText="1"/>
    </xf>
    <xf numFmtId="0" fontId="4" fillId="0" borderId="11" xfId="0" applyFont="1" applyFill="1" applyBorder="1" applyAlignment="1">
      <alignment horizontal="left" vertical="top" wrapText="1"/>
    </xf>
    <xf numFmtId="164" fontId="76" fillId="13" borderId="25" xfId="0" applyNumberFormat="1" applyFont="1" applyFill="1" applyBorder="1" applyAlignment="1">
      <alignment horizontal="left" vertical="top"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wrapText="1"/>
    </xf>
    <xf numFmtId="0" fontId="4" fillId="0" borderId="10" xfId="0" applyFont="1" applyFill="1" applyBorder="1" applyAlignment="1">
      <alignment horizontal="left" vertical="top"/>
    </xf>
    <xf numFmtId="164" fontId="4" fillId="0" borderId="10" xfId="0" applyNumberFormat="1" applyFont="1" applyBorder="1" applyAlignment="1">
      <alignment horizontal="right" vertical="top" wrapText="1"/>
    </xf>
    <xf numFmtId="0" fontId="2" fillId="0" borderId="26" xfId="0" applyFont="1" applyFill="1" applyBorder="1" applyAlignment="1">
      <alignment horizontal="right" vertical="top"/>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5" xfId="0" applyFont="1" applyBorder="1" applyAlignment="1">
      <alignment horizontal="center" vertical="center" wrapText="1"/>
    </xf>
    <xf numFmtId="164" fontId="4" fillId="43" borderId="26" xfId="0" applyNumberFormat="1" applyFont="1" applyFill="1" applyBorder="1" applyAlignment="1">
      <alignment vertical="top" wrapText="1"/>
    </xf>
    <xf numFmtId="164" fontId="65" fillId="13" borderId="0" xfId="0" applyNumberFormat="1" applyFont="1" applyFill="1" applyBorder="1" applyAlignment="1">
      <alignment vertical="top" wrapText="1"/>
    </xf>
    <xf numFmtId="164" fontId="73" fillId="44" borderId="0" xfId="0" applyNumberFormat="1" applyFont="1" applyFill="1" applyBorder="1" applyAlignment="1">
      <alignment horizontal="center" vertical="top" wrapText="1"/>
    </xf>
    <xf numFmtId="0" fontId="4" fillId="45" borderId="0" xfId="0" applyFont="1" applyFill="1" applyBorder="1" applyAlignment="1">
      <alignment vertical="top" wrapText="1"/>
    </xf>
    <xf numFmtId="0" fontId="88" fillId="40" borderId="0" xfId="0" applyFont="1" applyFill="1" applyBorder="1" applyAlignment="1">
      <alignment vertical="top" wrapText="1"/>
    </xf>
    <xf numFmtId="0" fontId="2" fillId="13" borderId="0" xfId="0" applyFont="1" applyFill="1" applyBorder="1" applyAlignment="1">
      <alignment horizontal="center" vertical="top" wrapText="1"/>
    </xf>
    <xf numFmtId="0" fontId="4" fillId="13" borderId="0" xfId="0" applyFont="1" applyFill="1" applyBorder="1" applyAlignment="1">
      <alignment horizontal="left" vertical="top" wrapText="1"/>
    </xf>
    <xf numFmtId="164" fontId="4" fillId="0" borderId="0" xfId="0" applyNumberFormat="1" applyFont="1" applyBorder="1" applyAlignment="1">
      <alignment horizontal="right" vertical="top" wrapText="1"/>
    </xf>
    <xf numFmtId="0" fontId="2" fillId="0" borderId="0" xfId="0" applyFont="1" applyFill="1" applyBorder="1" applyAlignment="1">
      <alignment horizontal="left" vertical="top"/>
    </xf>
    <xf numFmtId="164" fontId="4" fillId="0" borderId="0" xfId="0" applyNumberFormat="1" applyFont="1" applyBorder="1" applyAlignment="1">
      <alignment vertical="top"/>
    </xf>
    <xf numFmtId="164" fontId="4" fillId="0" borderId="0" xfId="0" applyNumberFormat="1" applyFont="1" applyBorder="1" applyAlignment="1">
      <alignment vertical="top" wrapText="1"/>
    </xf>
    <xf numFmtId="164" fontId="73" fillId="38" borderId="0" xfId="0" applyNumberFormat="1" applyFont="1" applyFill="1" applyBorder="1" applyAlignment="1">
      <alignment vertical="top" wrapText="1"/>
    </xf>
    <xf numFmtId="164" fontId="7" fillId="20" borderId="0" xfId="0" applyNumberFormat="1" applyFont="1" applyFill="1" applyBorder="1" applyAlignment="1">
      <alignment horizontal="right" vertical="top" wrapText="1"/>
    </xf>
    <xf numFmtId="164" fontId="2" fillId="36" borderId="0" xfId="0" applyNumberFormat="1" applyFont="1" applyFill="1" applyBorder="1" applyAlignment="1">
      <alignment vertical="top"/>
    </xf>
    <xf numFmtId="0" fontId="2" fillId="0" borderId="15" xfId="0" applyFont="1" applyBorder="1" applyAlignment="1">
      <alignment horizontal="center" vertical="center"/>
    </xf>
    <xf numFmtId="0" fontId="2" fillId="46" borderId="0" xfId="0" applyFont="1" applyFill="1" applyBorder="1" applyAlignment="1">
      <alignment horizontal="left" vertical="top"/>
    </xf>
    <xf numFmtId="164" fontId="7" fillId="46" borderId="0" xfId="0" applyNumberFormat="1" applyFont="1" applyFill="1" applyBorder="1" applyAlignment="1">
      <alignment horizontal="right" vertical="top" wrapText="1"/>
    </xf>
    <xf numFmtId="0" fontId="4" fillId="43" borderId="0" xfId="0" applyFont="1" applyFill="1" applyBorder="1" applyAlignment="1">
      <alignment horizontal="left" vertical="top" wrapText="1"/>
    </xf>
    <xf numFmtId="0" fontId="4" fillId="43" borderId="0" xfId="0" applyFont="1" applyFill="1" applyBorder="1" applyAlignment="1">
      <alignment horizontal="center" vertical="top" wrapText="1"/>
    </xf>
    <xf numFmtId="0" fontId="4" fillId="43" borderId="0" xfId="0" applyFont="1" applyFill="1" applyBorder="1" applyAlignment="1">
      <alignment vertical="top" wrapText="1"/>
    </xf>
    <xf numFmtId="164" fontId="2" fillId="43" borderId="0" xfId="0" applyNumberFormat="1" applyFont="1" applyFill="1" applyBorder="1" applyAlignment="1">
      <alignment vertical="top" wrapText="1"/>
    </xf>
    <xf numFmtId="0" fontId="65" fillId="0" borderId="10" xfId="0" applyFont="1" applyBorder="1" applyAlignment="1">
      <alignment horizontal="center" vertical="center"/>
    </xf>
    <xf numFmtId="0" fontId="67" fillId="0" borderId="10" xfId="0" applyFont="1" applyBorder="1" applyAlignment="1">
      <alignment horizontal="left" vertical="top"/>
    </xf>
    <xf numFmtId="0" fontId="67" fillId="0" borderId="10" xfId="0" applyFont="1" applyBorder="1" applyAlignment="1">
      <alignment/>
    </xf>
    <xf numFmtId="164" fontId="67" fillId="0" borderId="10" xfId="0" applyNumberFormat="1" applyFont="1" applyBorder="1" applyAlignment="1">
      <alignment vertical="top"/>
    </xf>
    <xf numFmtId="0" fontId="67" fillId="46" borderId="10" xfId="0" applyFont="1" applyFill="1" applyBorder="1" applyAlignment="1">
      <alignment horizontal="left" vertical="top"/>
    </xf>
    <xf numFmtId="0" fontId="67" fillId="46" borderId="10" xfId="0" applyFont="1" applyFill="1" applyBorder="1" applyAlignment="1">
      <alignment horizontal="center" vertical="top"/>
    </xf>
    <xf numFmtId="0" fontId="67" fillId="46" borderId="10" xfId="0" applyFont="1" applyFill="1" applyBorder="1" applyAlignment="1">
      <alignment/>
    </xf>
    <xf numFmtId="164" fontId="67" fillId="46" borderId="10" xfId="0" applyNumberFormat="1" applyFont="1" applyFill="1" applyBorder="1" applyAlignment="1">
      <alignment vertical="top"/>
    </xf>
    <xf numFmtId="164" fontId="73" fillId="46" borderId="10" xfId="0" applyNumberFormat="1" applyFont="1" applyFill="1" applyBorder="1" applyAlignment="1">
      <alignment vertical="top"/>
    </xf>
    <xf numFmtId="164" fontId="67" fillId="46" borderId="0" xfId="0" applyNumberFormat="1" applyFont="1" applyFill="1" applyAlignment="1">
      <alignment vertical="top"/>
    </xf>
    <xf numFmtId="0" fontId="67" fillId="46" borderId="0" xfId="0" applyFont="1" applyFill="1" applyBorder="1" applyAlignment="1">
      <alignment horizontal="left" vertical="top"/>
    </xf>
    <xf numFmtId="0" fontId="67" fillId="46" borderId="0" xfId="0" applyFont="1" applyFill="1" applyBorder="1" applyAlignment="1">
      <alignment horizontal="center" vertical="top"/>
    </xf>
    <xf numFmtId="0" fontId="67" fillId="46" borderId="0" xfId="0" applyFont="1" applyFill="1" applyBorder="1" applyAlignment="1">
      <alignment/>
    </xf>
    <xf numFmtId="164" fontId="67" fillId="46" borderId="0" xfId="0" applyNumberFormat="1" applyFont="1" applyFill="1" applyBorder="1" applyAlignment="1">
      <alignment vertical="top"/>
    </xf>
    <xf numFmtId="0" fontId="4" fillId="47" borderId="24" xfId="0" applyFont="1" applyFill="1" applyBorder="1" applyAlignment="1">
      <alignment horizontal="left" vertical="top" wrapText="1"/>
    </xf>
    <xf numFmtId="0" fontId="4" fillId="47" borderId="24" xfId="0" applyFont="1" applyFill="1" applyBorder="1" applyAlignment="1">
      <alignment horizontal="center" vertical="top" wrapText="1"/>
    </xf>
    <xf numFmtId="0" fontId="4" fillId="47" borderId="24" xfId="0" applyFont="1" applyFill="1" applyBorder="1" applyAlignment="1">
      <alignment vertical="top" wrapText="1"/>
    </xf>
    <xf numFmtId="164" fontId="2" fillId="47" borderId="23" xfId="0" applyNumberFormat="1" applyFont="1" applyFill="1" applyBorder="1" applyAlignment="1">
      <alignment vertical="top" wrapText="1"/>
    </xf>
    <xf numFmtId="164" fontId="2" fillId="47" borderId="30" xfId="0" applyNumberFormat="1" applyFont="1" applyFill="1" applyBorder="1" applyAlignment="1">
      <alignment vertical="top" wrapText="1"/>
    </xf>
    <xf numFmtId="164" fontId="2" fillId="47" borderId="19" xfId="0" applyNumberFormat="1" applyFont="1" applyFill="1" applyBorder="1" applyAlignment="1">
      <alignment vertical="top" wrapText="1"/>
    </xf>
    <xf numFmtId="164" fontId="2" fillId="47" borderId="0" xfId="0" applyNumberFormat="1" applyFont="1" applyFill="1" applyBorder="1" applyAlignment="1">
      <alignment vertical="top" wrapText="1"/>
    </xf>
    <xf numFmtId="0" fontId="4" fillId="33" borderId="24" xfId="0" applyFont="1" applyFill="1" applyBorder="1" applyAlignment="1">
      <alignment horizontal="left" vertical="top" wrapText="1"/>
    </xf>
    <xf numFmtId="0" fontId="4" fillId="33" borderId="24" xfId="0" applyFont="1" applyFill="1" applyBorder="1" applyAlignment="1">
      <alignment horizontal="center" vertical="top" wrapText="1"/>
    </xf>
    <xf numFmtId="0" fontId="4" fillId="33" borderId="24" xfId="0" applyFont="1" applyFill="1" applyBorder="1" applyAlignment="1">
      <alignment vertical="top" wrapText="1"/>
    </xf>
    <xf numFmtId="164" fontId="2" fillId="33" borderId="23" xfId="0" applyNumberFormat="1" applyFont="1" applyFill="1" applyBorder="1" applyAlignment="1">
      <alignment vertical="top" wrapText="1"/>
    </xf>
    <xf numFmtId="164" fontId="2" fillId="33" borderId="17" xfId="0" applyNumberFormat="1" applyFont="1" applyFill="1" applyBorder="1" applyAlignment="1">
      <alignment vertical="top" wrapText="1"/>
    </xf>
    <xf numFmtId="164" fontId="2" fillId="33" borderId="0" xfId="0" applyNumberFormat="1" applyFont="1" applyFill="1" applyBorder="1" applyAlignment="1">
      <alignment vertical="top" wrapText="1"/>
    </xf>
    <xf numFmtId="0" fontId="4" fillId="20" borderId="17" xfId="0" applyFont="1" applyFill="1" applyBorder="1" applyAlignment="1">
      <alignment horizontal="justify" vertical="top" wrapText="1"/>
    </xf>
    <xf numFmtId="0" fontId="4" fillId="20" borderId="24" xfId="0" applyFont="1" applyFill="1" applyBorder="1" applyAlignment="1">
      <alignment horizontal="justify" vertical="top" wrapText="1"/>
    </xf>
    <xf numFmtId="164" fontId="4" fillId="20" borderId="24" xfId="0" applyNumberFormat="1" applyFont="1" applyFill="1" applyBorder="1" applyAlignment="1">
      <alignment horizontal="left" vertical="top" wrapText="1"/>
    </xf>
    <xf numFmtId="0" fontId="67" fillId="0" borderId="0" xfId="0" applyFont="1" applyAlignment="1">
      <alignment vertical="top"/>
    </xf>
    <xf numFmtId="164" fontId="73" fillId="20" borderId="23" xfId="0" applyNumberFormat="1" applyFont="1" applyFill="1" applyBorder="1" applyAlignment="1">
      <alignment vertical="top" wrapText="1"/>
    </xf>
    <xf numFmtId="164" fontId="73" fillId="46" borderId="10" xfId="0" applyNumberFormat="1" applyFont="1" applyFill="1" applyBorder="1" applyAlignment="1">
      <alignment horizontal="right" vertical="top" wrapText="1"/>
    </xf>
    <xf numFmtId="0" fontId="73" fillId="20" borderId="17" xfId="0" applyFont="1" applyFill="1" applyBorder="1" applyAlignment="1">
      <alignment horizontal="left" vertical="top"/>
    </xf>
    <xf numFmtId="164" fontId="73" fillId="20" borderId="23" xfId="0" applyNumberFormat="1" applyFont="1" applyFill="1" applyBorder="1" applyAlignment="1">
      <alignment horizontal="right" vertical="top" wrapText="1"/>
    </xf>
    <xf numFmtId="164" fontId="73" fillId="46" borderId="0" xfId="0" applyNumberFormat="1" applyFont="1" applyFill="1" applyBorder="1" applyAlignment="1">
      <alignment vertical="top"/>
    </xf>
    <xf numFmtId="0" fontId="2" fillId="0" borderId="11" xfId="0" applyFont="1" applyBorder="1" applyAlignment="1">
      <alignment horizontal="center" vertical="center" wrapText="1"/>
    </xf>
    <xf numFmtId="0" fontId="2" fillId="0" borderId="31" xfId="0" applyFont="1" applyBorder="1" applyAlignment="1">
      <alignment horizontal="center" vertical="center" wrapText="1"/>
    </xf>
    <xf numFmtId="0" fontId="4" fillId="13" borderId="10" xfId="0" applyFont="1" applyFill="1" applyBorder="1" applyAlignment="1">
      <alignment horizontal="left" vertical="top" wrapText="1"/>
    </xf>
    <xf numFmtId="0" fontId="2" fillId="13" borderId="10" xfId="0" applyFont="1" applyFill="1" applyBorder="1" applyAlignment="1">
      <alignment horizontal="left" vertical="top" wrapText="1"/>
    </xf>
    <xf numFmtId="0" fontId="67" fillId="0" borderId="0" xfId="0" applyFont="1" applyFill="1" applyAlignment="1">
      <alignment/>
    </xf>
    <xf numFmtId="0" fontId="67" fillId="0" borderId="0" xfId="0" applyFont="1" applyFill="1" applyAlignment="1">
      <alignment vertical="top"/>
    </xf>
    <xf numFmtId="0" fontId="88" fillId="0" borderId="0" xfId="0" applyFont="1" applyFill="1" applyBorder="1" applyAlignment="1">
      <alignment/>
    </xf>
    <xf numFmtId="0" fontId="88" fillId="0" borderId="0" xfId="0" applyFont="1" applyFill="1" applyBorder="1" applyAlignment="1">
      <alignment vertical="top"/>
    </xf>
    <xf numFmtId="0" fontId="67" fillId="0" borderId="0" xfId="0" applyFont="1" applyFill="1" applyBorder="1" applyAlignment="1">
      <alignment/>
    </xf>
    <xf numFmtId="0" fontId="67" fillId="0" borderId="0" xfId="0" applyFont="1" applyFill="1" applyBorder="1" applyAlignment="1">
      <alignment vertical="top"/>
    </xf>
    <xf numFmtId="0" fontId="69" fillId="0" borderId="0" xfId="0" applyFont="1" applyAlignment="1">
      <alignment horizontal="left" vertical="top" wrapText="1"/>
    </xf>
    <xf numFmtId="10" fontId="73" fillId="44" borderId="10" xfId="0" applyNumberFormat="1" applyFont="1" applyFill="1" applyBorder="1" applyAlignment="1">
      <alignment horizontal="left" vertical="top" wrapText="1"/>
    </xf>
    <xf numFmtId="0" fontId="2" fillId="36" borderId="32" xfId="0" applyFont="1" applyFill="1" applyBorder="1" applyAlignment="1">
      <alignment vertical="center"/>
    </xf>
    <xf numFmtId="0" fontId="2" fillId="36" borderId="28" xfId="0" applyFont="1" applyFill="1" applyBorder="1" applyAlignment="1">
      <alignment vertical="top" wrapText="1"/>
    </xf>
    <xf numFmtId="164" fontId="4" fillId="36" borderId="28" xfId="0" applyNumberFormat="1" applyFont="1" applyFill="1" applyBorder="1" applyAlignment="1">
      <alignment horizontal="left" vertical="center"/>
    </xf>
    <xf numFmtId="0" fontId="2" fillId="0" borderId="10" xfId="0" applyFont="1" applyFill="1" applyBorder="1" applyAlignment="1">
      <alignment horizontal="left" vertical="top"/>
    </xf>
    <xf numFmtId="0" fontId="2" fillId="0" borderId="26" xfId="0" applyFont="1" applyFill="1" applyBorder="1" applyAlignment="1">
      <alignment horizontal="left" vertical="top"/>
    </xf>
    <xf numFmtId="0" fontId="2" fillId="0" borderId="33" xfId="0" applyFont="1" applyFill="1" applyBorder="1" applyAlignment="1">
      <alignment horizontal="left" vertical="top"/>
    </xf>
    <xf numFmtId="0" fontId="2" fillId="0" borderId="11" xfId="0" applyFont="1" applyFill="1" applyBorder="1" applyAlignment="1">
      <alignment horizontal="left" vertical="top"/>
    </xf>
    <xf numFmtId="0" fontId="2" fillId="0" borderId="11" xfId="0" applyFont="1" applyFill="1" applyBorder="1" applyAlignment="1">
      <alignment horizontal="center" vertical="top"/>
    </xf>
    <xf numFmtId="0" fontId="2" fillId="0" borderId="10" xfId="0" applyFont="1" applyFill="1" applyBorder="1" applyAlignment="1">
      <alignment horizontal="center" vertical="top"/>
    </xf>
    <xf numFmtId="0" fontId="4" fillId="2" borderId="34" xfId="0" applyFont="1" applyFill="1" applyBorder="1" applyAlignment="1">
      <alignment horizontal="left" vertical="top" wrapText="1"/>
    </xf>
    <xf numFmtId="164" fontId="4" fillId="0" borderId="10" xfId="0" applyNumberFormat="1" applyFont="1" applyBorder="1" applyAlignment="1">
      <alignment horizontal="left" vertical="top" wrapText="1"/>
    </xf>
    <xf numFmtId="0" fontId="73" fillId="46" borderId="33" xfId="0" applyFont="1" applyFill="1" applyBorder="1" applyAlignment="1">
      <alignment horizontal="left" vertical="top" wrapText="1"/>
    </xf>
    <xf numFmtId="0" fontId="67" fillId="46" borderId="0" xfId="0" applyFont="1" applyFill="1" applyAlignment="1">
      <alignment/>
    </xf>
    <xf numFmtId="0" fontId="67" fillId="46" borderId="0" xfId="0" applyFont="1" applyFill="1" applyAlignment="1">
      <alignment vertical="top"/>
    </xf>
    <xf numFmtId="0" fontId="4" fillId="0" borderId="11" xfId="0" applyFont="1" applyBorder="1" applyAlignment="1">
      <alignment horizontal="left" vertical="top" wrapText="1"/>
    </xf>
    <xf numFmtId="0" fontId="4" fillId="0" borderId="31" xfId="0" applyFont="1" applyBorder="1" applyAlignment="1">
      <alignment horizontal="left" vertical="top" wrapText="1"/>
    </xf>
    <xf numFmtId="0" fontId="4" fillId="0" borderId="15" xfId="0" applyFont="1" applyBorder="1" applyAlignment="1">
      <alignment horizontal="left" vertical="top" wrapText="1"/>
    </xf>
    <xf numFmtId="0" fontId="88" fillId="0" borderId="0" xfId="0" applyFont="1" applyAlignment="1">
      <alignment/>
    </xf>
    <xf numFmtId="0" fontId="88" fillId="0" borderId="0" xfId="0" applyFont="1" applyAlignment="1">
      <alignment vertical="top"/>
    </xf>
    <xf numFmtId="0" fontId="73" fillId="38" borderId="31" xfId="0" applyFont="1" applyFill="1" applyBorder="1" applyAlignment="1">
      <alignment horizontal="left" vertical="top" wrapText="1"/>
    </xf>
    <xf numFmtId="164" fontId="73" fillId="38" borderId="15" xfId="0" applyNumberFormat="1" applyFont="1" applyFill="1" applyBorder="1" applyAlignment="1">
      <alignment horizontal="left" vertical="top" wrapText="1"/>
    </xf>
    <xf numFmtId="0" fontId="2" fillId="47" borderId="17" xfId="0" applyFont="1" applyFill="1" applyBorder="1" applyAlignment="1">
      <alignment horizontal="left" vertical="top"/>
    </xf>
    <xf numFmtId="0" fontId="4" fillId="0" borderId="17" xfId="0" applyFont="1" applyFill="1" applyBorder="1" applyAlignment="1">
      <alignment horizontal="justify" vertical="top" wrapText="1"/>
    </xf>
    <xf numFmtId="0" fontId="4" fillId="0" borderId="24" xfId="0" applyFont="1" applyFill="1" applyBorder="1" applyAlignment="1">
      <alignment horizontal="justify" vertical="top" wrapText="1"/>
    </xf>
    <xf numFmtId="164" fontId="4" fillId="47" borderId="24" xfId="0" applyNumberFormat="1" applyFont="1" applyFill="1" applyBorder="1" applyAlignment="1">
      <alignment horizontal="left" vertical="top" wrapText="1"/>
    </xf>
    <xf numFmtId="164" fontId="2" fillId="47" borderId="23" xfId="0" applyNumberFormat="1" applyFont="1" applyFill="1" applyBorder="1" applyAlignment="1">
      <alignment horizontal="right" vertical="top" wrapText="1"/>
    </xf>
    <xf numFmtId="164" fontId="2" fillId="47" borderId="0" xfId="0" applyNumberFormat="1" applyFont="1" applyFill="1" applyBorder="1" applyAlignment="1">
      <alignment horizontal="right" vertical="top" wrapText="1"/>
    </xf>
    <xf numFmtId="0" fontId="65" fillId="43" borderId="0" xfId="0" applyFont="1" applyFill="1" applyBorder="1" applyAlignment="1">
      <alignment horizontal="left" wrapText="1"/>
    </xf>
    <xf numFmtId="0" fontId="2" fillId="43" borderId="0" xfId="0" applyFont="1" applyFill="1" applyBorder="1" applyAlignment="1">
      <alignment horizontal="justify" vertical="top" wrapText="1"/>
    </xf>
    <xf numFmtId="164" fontId="4" fillId="43" borderId="0" xfId="0" applyNumberFormat="1" applyFont="1" applyFill="1" applyBorder="1" applyAlignment="1">
      <alignment horizontal="left" vertical="top" wrapText="1"/>
    </xf>
    <xf numFmtId="0" fontId="67" fillId="43" borderId="0" xfId="0" applyFont="1" applyFill="1" applyAlignment="1">
      <alignment/>
    </xf>
    <xf numFmtId="0" fontId="67" fillId="43" borderId="0" xfId="0" applyFont="1" applyFill="1" applyAlignment="1">
      <alignment vertical="top"/>
    </xf>
    <xf numFmtId="0" fontId="67" fillId="0" borderId="10" xfId="0" applyFont="1" applyBorder="1" applyAlignment="1">
      <alignment vertical="top"/>
    </xf>
    <xf numFmtId="0" fontId="67" fillId="0" borderId="10" xfId="0" applyFont="1" applyBorder="1" applyAlignment="1">
      <alignment horizontal="left" vertical="top" wrapText="1"/>
    </xf>
    <xf numFmtId="164" fontId="67" fillId="0" borderId="10" xfId="0" applyNumberFormat="1" applyFont="1" applyBorder="1" applyAlignment="1">
      <alignment horizontal="left" vertical="top" wrapText="1"/>
    </xf>
    <xf numFmtId="164" fontId="67" fillId="0" borderId="10" xfId="0" applyNumberFormat="1" applyFont="1" applyBorder="1" applyAlignment="1">
      <alignment horizontal="left" vertical="top"/>
    </xf>
    <xf numFmtId="164" fontId="67" fillId="0" borderId="10" xfId="0" applyNumberFormat="1" applyFont="1" applyBorder="1" applyAlignment="1">
      <alignment horizontal="left"/>
    </xf>
    <xf numFmtId="0" fontId="73" fillId="46" borderId="11" xfId="0" applyFont="1" applyFill="1" applyBorder="1" applyAlignment="1">
      <alignment vertical="top"/>
    </xf>
    <xf numFmtId="0" fontId="67" fillId="46" borderId="10" xfId="0" applyFont="1" applyFill="1" applyBorder="1" applyAlignment="1">
      <alignment horizontal="left" vertical="top" wrapText="1"/>
    </xf>
    <xf numFmtId="164" fontId="67" fillId="46" borderId="10" xfId="0" applyNumberFormat="1" applyFont="1" applyFill="1" applyBorder="1" applyAlignment="1">
      <alignment horizontal="left"/>
    </xf>
    <xf numFmtId="0" fontId="67" fillId="0" borderId="10" xfId="0" applyFont="1" applyBorder="1" applyAlignment="1">
      <alignment/>
    </xf>
    <xf numFmtId="0" fontId="67" fillId="0" borderId="0" xfId="0" applyFont="1" applyAlignment="1">
      <alignment/>
    </xf>
    <xf numFmtId="0" fontId="73" fillId="46" borderId="35" xfId="0" applyFont="1" applyFill="1" applyBorder="1" applyAlignment="1">
      <alignment vertical="top"/>
    </xf>
    <xf numFmtId="0" fontId="67" fillId="46" borderId="0" xfId="0" applyFont="1" applyFill="1" applyAlignment="1">
      <alignment/>
    </xf>
    <xf numFmtId="164" fontId="67" fillId="46" borderId="0" xfId="0" applyNumberFormat="1" applyFont="1" applyFill="1" applyBorder="1" applyAlignment="1">
      <alignment horizontal="left"/>
    </xf>
    <xf numFmtId="0" fontId="2" fillId="47" borderId="23" xfId="0" applyFont="1" applyFill="1" applyBorder="1" applyAlignment="1">
      <alignment horizontal="justify" vertical="top" wrapText="1"/>
    </xf>
    <xf numFmtId="0" fontId="2" fillId="33" borderId="23" xfId="0" applyFont="1" applyFill="1" applyBorder="1" applyAlignment="1">
      <alignment horizontal="justify" vertical="top" wrapText="1"/>
    </xf>
    <xf numFmtId="164" fontId="4" fillId="33" borderId="24" xfId="0" applyNumberFormat="1" applyFont="1" applyFill="1" applyBorder="1" applyAlignment="1">
      <alignment horizontal="left" vertical="top" wrapText="1"/>
    </xf>
    <xf numFmtId="164" fontId="73" fillId="44" borderId="26" xfId="0" applyNumberFormat="1" applyFont="1" applyFill="1" applyBorder="1" applyAlignment="1">
      <alignment horizontal="center" vertical="top" wrapText="1"/>
    </xf>
    <xf numFmtId="164" fontId="73" fillId="44" borderId="28" xfId="0" applyNumberFormat="1" applyFont="1" applyFill="1" applyBorder="1" applyAlignment="1">
      <alignment horizontal="center" vertical="top" wrapText="1"/>
    </xf>
    <xf numFmtId="164" fontId="73" fillId="44" borderId="29" xfId="0" applyNumberFormat="1" applyFont="1" applyFill="1" applyBorder="1" applyAlignment="1">
      <alignment horizontal="center" vertical="top" wrapText="1"/>
    </xf>
    <xf numFmtId="0" fontId="2" fillId="45" borderId="26" xfId="0" applyFont="1" applyFill="1" applyBorder="1" applyAlignment="1">
      <alignment horizontal="left" vertical="top" wrapText="1"/>
    </xf>
    <xf numFmtId="0" fontId="2" fillId="45" borderId="28" xfId="0" applyFont="1" applyFill="1" applyBorder="1" applyAlignment="1">
      <alignment horizontal="left" vertical="top" wrapText="1"/>
    </xf>
    <xf numFmtId="0" fontId="4" fillId="45" borderId="11" xfId="0" applyFont="1" applyFill="1" applyBorder="1" applyAlignment="1">
      <alignment vertical="top" wrapText="1"/>
    </xf>
    <xf numFmtId="164" fontId="74" fillId="13" borderId="36" xfId="0" applyNumberFormat="1" applyFont="1" applyFill="1" applyBorder="1" applyAlignment="1">
      <alignment horizontal="left" vertical="top" wrapText="1"/>
    </xf>
    <xf numFmtId="164" fontId="74" fillId="13" borderId="37" xfId="0" applyNumberFormat="1" applyFont="1" applyFill="1" applyBorder="1" applyAlignment="1">
      <alignment horizontal="left" vertical="top" wrapText="1"/>
    </xf>
    <xf numFmtId="164" fontId="65" fillId="13" borderId="25" xfId="0" applyNumberFormat="1" applyFont="1" applyFill="1" applyBorder="1" applyAlignment="1">
      <alignment horizontal="left" vertical="top" wrapText="1"/>
    </xf>
    <xf numFmtId="164" fontId="65" fillId="13" borderId="38" xfId="0" applyNumberFormat="1" applyFont="1" applyFill="1" applyBorder="1" applyAlignment="1">
      <alignment horizontal="left" vertical="top" wrapText="1"/>
    </xf>
    <xf numFmtId="164" fontId="65" fillId="13" borderId="39" xfId="0" applyNumberFormat="1" applyFont="1" applyFill="1" applyBorder="1" applyAlignment="1">
      <alignment horizontal="left" vertical="top" wrapText="1"/>
    </xf>
    <xf numFmtId="164" fontId="73" fillId="44" borderId="11" xfId="0" applyNumberFormat="1" applyFont="1" applyFill="1" applyBorder="1" applyAlignment="1">
      <alignment horizontal="center" vertical="top" wrapText="1"/>
    </xf>
    <xf numFmtId="0" fontId="2" fillId="43" borderId="33" xfId="0" applyFont="1" applyFill="1" applyBorder="1" applyAlignment="1">
      <alignment horizontal="left" vertical="top" wrapText="1"/>
    </xf>
    <xf numFmtId="0" fontId="65" fillId="43" borderId="0" xfId="0" applyFont="1" applyFill="1" applyAlignment="1">
      <alignment horizontal="left" vertical="top"/>
    </xf>
    <xf numFmtId="0" fontId="65" fillId="43" borderId="31" xfId="0" applyFont="1" applyFill="1" applyBorder="1" applyAlignment="1">
      <alignment horizontal="left" vertical="top"/>
    </xf>
    <xf numFmtId="0" fontId="73" fillId="40" borderId="26" xfId="0" applyFont="1" applyFill="1" applyBorder="1" applyAlignment="1">
      <alignment horizontal="left" vertical="top" wrapText="1"/>
    </xf>
    <xf numFmtId="0" fontId="73" fillId="40" borderId="28" xfId="0" applyFont="1" applyFill="1" applyBorder="1" applyAlignment="1">
      <alignment horizontal="left" vertical="top" wrapText="1"/>
    </xf>
    <xf numFmtId="0" fontId="88" fillId="40" borderId="11" xfId="0" applyFont="1" applyFill="1" applyBorder="1" applyAlignment="1">
      <alignment vertical="top" wrapText="1"/>
    </xf>
    <xf numFmtId="9" fontId="4" fillId="13" borderId="10" xfId="0" applyNumberFormat="1" applyFont="1" applyFill="1" applyBorder="1" applyAlignment="1">
      <alignment horizontal="left" vertical="top" wrapText="1"/>
    </xf>
    <xf numFmtId="0" fontId="4" fillId="13" borderId="10" xfId="0" applyFont="1" applyFill="1" applyBorder="1" applyAlignment="1">
      <alignment horizontal="left" vertical="top" wrapText="1"/>
    </xf>
    <xf numFmtId="0" fontId="4" fillId="2" borderId="34" xfId="0" applyFont="1" applyFill="1" applyBorder="1" applyAlignment="1">
      <alignment horizontal="left" vertical="top" wrapText="1"/>
    </xf>
    <xf numFmtId="0" fontId="4" fillId="2" borderId="40" xfId="0" applyFont="1" applyFill="1" applyBorder="1" applyAlignment="1">
      <alignment horizontal="left" vertical="top" wrapText="1"/>
    </xf>
    <xf numFmtId="0" fontId="4" fillId="2" borderId="19" xfId="0" applyFont="1" applyFill="1" applyBorder="1" applyAlignment="1">
      <alignment horizontal="left" vertical="top" wrapText="1"/>
    </xf>
    <xf numFmtId="0" fontId="4" fillId="13" borderId="41" xfId="0" applyFont="1" applyFill="1" applyBorder="1" applyAlignment="1">
      <alignment horizontal="left" vertical="top" wrapText="1"/>
    </xf>
    <xf numFmtId="0" fontId="4" fillId="13" borderId="42" xfId="0" applyFont="1" applyFill="1" applyBorder="1" applyAlignment="1">
      <alignment horizontal="left" vertical="top" wrapText="1"/>
    </xf>
    <xf numFmtId="0" fontId="4" fillId="13" borderId="43" xfId="0" applyFont="1" applyFill="1" applyBorder="1" applyAlignment="1">
      <alignment horizontal="left" vertical="top" wrapText="1"/>
    </xf>
    <xf numFmtId="0" fontId="2" fillId="13" borderId="26" xfId="0" applyFont="1" applyFill="1" applyBorder="1" applyAlignment="1">
      <alignment horizontal="center" vertical="top" wrapText="1"/>
    </xf>
    <xf numFmtId="0" fontId="2" fillId="13" borderId="28" xfId="0" applyFont="1" applyFill="1" applyBorder="1" applyAlignment="1">
      <alignment horizontal="center" vertical="top" wrapText="1"/>
    </xf>
    <xf numFmtId="0" fontId="2" fillId="13" borderId="11" xfId="0" applyFont="1" applyFill="1" applyBorder="1" applyAlignment="1">
      <alignment horizontal="center" vertical="top" wrapText="1"/>
    </xf>
    <xf numFmtId="0" fontId="2" fillId="0" borderId="44" xfId="0" applyFont="1" applyFill="1" applyBorder="1" applyAlignment="1">
      <alignment horizontal="left" vertical="top"/>
    </xf>
    <xf numFmtId="0" fontId="2" fillId="0" borderId="10" xfId="0" applyFont="1" applyFill="1" applyBorder="1" applyAlignment="1">
      <alignment horizontal="left" vertical="top"/>
    </xf>
    <xf numFmtId="0" fontId="2" fillId="0" borderId="26" xfId="0" applyFont="1" applyFill="1" applyBorder="1" applyAlignment="1">
      <alignment horizontal="left" vertical="top"/>
    </xf>
    <xf numFmtId="0" fontId="2" fillId="0" borderId="16" xfId="0" applyFont="1" applyFill="1" applyBorder="1" applyAlignment="1">
      <alignment horizontal="left" vertical="top"/>
    </xf>
    <xf numFmtId="0" fontId="2" fillId="13" borderId="10" xfId="0" applyFont="1" applyFill="1" applyBorder="1" applyAlignment="1">
      <alignment horizontal="center" vertical="top" wrapText="1"/>
    </xf>
    <xf numFmtId="0" fontId="2" fillId="13" borderId="10" xfId="0" applyFont="1" applyFill="1" applyBorder="1" applyAlignment="1">
      <alignment horizontal="left" vertical="top" wrapText="1"/>
    </xf>
    <xf numFmtId="164" fontId="2" fillId="39" borderId="10" xfId="0" applyNumberFormat="1" applyFont="1" applyFill="1" applyBorder="1" applyAlignment="1">
      <alignment horizontal="center" vertical="center"/>
    </xf>
    <xf numFmtId="0" fontId="2" fillId="39" borderId="10" xfId="0" applyFont="1" applyFill="1" applyBorder="1" applyAlignment="1">
      <alignment horizontal="center" vertical="center" wrapText="1"/>
    </xf>
    <xf numFmtId="164" fontId="45" fillId="39" borderId="26" xfId="0" applyNumberFormat="1" applyFont="1" applyFill="1" applyBorder="1" applyAlignment="1">
      <alignment horizontal="center"/>
    </xf>
    <xf numFmtId="164" fontId="45" fillId="39" borderId="28" xfId="0" applyNumberFormat="1" applyFont="1" applyFill="1" applyBorder="1" applyAlignment="1">
      <alignment horizontal="center"/>
    </xf>
    <xf numFmtId="164" fontId="45" fillId="39" borderId="11" xfId="0" applyNumberFormat="1" applyFont="1" applyFill="1" applyBorder="1" applyAlignment="1">
      <alignment horizontal="center"/>
    </xf>
    <xf numFmtId="0" fontId="66" fillId="48" borderId="12" xfId="0" applyFont="1" applyFill="1" applyBorder="1" applyAlignment="1">
      <alignment horizontal="left" vertical="center" wrapText="1"/>
    </xf>
    <xf numFmtId="0" fontId="66" fillId="48" borderId="15" xfId="0" applyFont="1" applyFill="1" applyBorder="1" applyAlignment="1">
      <alignment horizontal="left" vertical="center" wrapText="1"/>
    </xf>
    <xf numFmtId="0" fontId="66" fillId="48" borderId="21" xfId="0" applyFont="1" applyFill="1" applyBorder="1" applyAlignment="1">
      <alignment horizontal="left" vertical="center" wrapText="1"/>
    </xf>
    <xf numFmtId="164" fontId="74" fillId="0" borderId="12" xfId="0" applyNumberFormat="1" applyFont="1" applyBorder="1" applyAlignment="1">
      <alignment horizontal="right" vertical="center"/>
    </xf>
    <xf numFmtId="164" fontId="74" fillId="0" borderId="15" xfId="0" applyNumberFormat="1" applyFont="1" applyBorder="1" applyAlignment="1">
      <alignment horizontal="right" vertical="center"/>
    </xf>
    <xf numFmtId="164" fontId="74" fillId="0" borderId="21" xfId="0" applyNumberFormat="1" applyFont="1" applyBorder="1" applyAlignment="1">
      <alignment horizontal="right" vertical="center"/>
    </xf>
    <xf numFmtId="0" fontId="46" fillId="49" borderId="45" xfId="0" applyFont="1" applyFill="1" applyBorder="1" applyAlignment="1">
      <alignment horizontal="left" vertical="top" wrapText="1"/>
    </xf>
    <xf numFmtId="0" fontId="46" fillId="49" borderId="46" xfId="0" applyFont="1" applyFill="1" applyBorder="1" applyAlignment="1">
      <alignment horizontal="left" vertical="top" wrapText="1"/>
    </xf>
    <xf numFmtId="0" fontId="46" fillId="49" borderId="47" xfId="0" applyFont="1" applyFill="1" applyBorder="1" applyAlignment="1">
      <alignment horizontal="left" vertical="top" wrapText="1"/>
    </xf>
    <xf numFmtId="0" fontId="46" fillId="49" borderId="30" xfId="0" applyFont="1" applyFill="1" applyBorder="1" applyAlignment="1">
      <alignment horizontal="left" vertical="top" wrapText="1"/>
    </xf>
    <xf numFmtId="0" fontId="46" fillId="49" borderId="48" xfId="0" applyFont="1" applyFill="1" applyBorder="1" applyAlignment="1">
      <alignment horizontal="left" vertical="top" wrapText="1"/>
    </xf>
    <xf numFmtId="0" fontId="46" fillId="49" borderId="20" xfId="0" applyFont="1" applyFill="1" applyBorder="1" applyAlignment="1">
      <alignment horizontal="left" vertical="top" wrapText="1"/>
    </xf>
    <xf numFmtId="0" fontId="66" fillId="48" borderId="45" xfId="0" applyFont="1" applyFill="1" applyBorder="1" applyAlignment="1">
      <alignment horizontal="left" vertical="center" wrapText="1"/>
    </xf>
    <xf numFmtId="0" fontId="66" fillId="48" borderId="33" xfId="0" applyFont="1" applyFill="1" applyBorder="1" applyAlignment="1">
      <alignment horizontal="left" vertical="center" wrapText="1"/>
    </xf>
    <xf numFmtId="0" fontId="0" fillId="0" borderId="12" xfId="0" applyBorder="1" applyAlignment="1">
      <alignment horizontal="center"/>
    </xf>
    <xf numFmtId="0" fontId="0" fillId="0" borderId="15" xfId="0" applyBorder="1" applyAlignment="1">
      <alignment horizontal="center"/>
    </xf>
    <xf numFmtId="0" fontId="0" fillId="0" borderId="21" xfId="0" applyBorder="1" applyAlignment="1">
      <alignment horizontal="center"/>
    </xf>
    <xf numFmtId="0" fontId="66" fillId="48" borderId="49" xfId="0" applyFont="1" applyFill="1" applyBorder="1" applyAlignment="1">
      <alignment horizontal="left" vertical="center" wrapText="1"/>
    </xf>
    <xf numFmtId="0" fontId="66" fillId="0" borderId="42" xfId="0" applyFont="1" applyFill="1" applyBorder="1" applyAlignment="1">
      <alignment horizontal="left" vertical="center" wrapText="1"/>
    </xf>
    <xf numFmtId="0" fontId="66" fillId="0" borderId="22" xfId="0" applyFont="1" applyFill="1" applyBorder="1" applyAlignment="1">
      <alignment horizontal="left" vertical="center" wrapText="1"/>
    </xf>
    <xf numFmtId="0" fontId="66" fillId="0" borderId="0" xfId="0" applyFont="1" applyFill="1" applyBorder="1" applyAlignment="1">
      <alignment horizontal="lef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6" tint="-0.24997000396251678"/>
    <pageSetUpPr fitToPage="1"/>
  </sheetPr>
  <dimension ref="A1:T34"/>
  <sheetViews>
    <sheetView tabSelected="1" zoomScale="91" zoomScaleNormal="91" zoomScalePageLayoutView="0" workbookViewId="0" topLeftCell="A8">
      <selection activeCell="B18" sqref="B18"/>
    </sheetView>
  </sheetViews>
  <sheetFormatPr defaultColWidth="11.421875" defaultRowHeight="15"/>
  <cols>
    <col min="1" max="1" width="25.00390625" style="39" customWidth="1"/>
    <col min="2" max="2" width="21.421875" style="48" customWidth="1"/>
    <col min="3" max="3" width="5.8515625" style="48" customWidth="1"/>
    <col min="4" max="4" width="5.7109375" style="48" customWidth="1"/>
    <col min="5" max="5" width="5.7109375" style="44" customWidth="1"/>
    <col min="6" max="6" width="6.140625" style="62" customWidth="1"/>
    <col min="7" max="8" width="5.421875" style="62" customWidth="1"/>
    <col min="9" max="9" width="13.57421875" style="44" customWidth="1"/>
    <col min="10" max="10" width="14.00390625" style="40" customWidth="1"/>
    <col min="11" max="11" width="10.57421875" style="41" customWidth="1"/>
    <col min="12" max="12" width="19.421875" style="60" customWidth="1"/>
    <col min="13" max="13" width="8.00390625" style="42" customWidth="1"/>
    <col min="14" max="14" width="10.8515625" style="42" customWidth="1"/>
    <col min="15" max="15" width="7.28125" style="42" customWidth="1"/>
    <col min="16" max="17" width="11.7109375" style="42" customWidth="1"/>
    <col min="18" max="18" width="12.57421875" style="43" bestFit="1" customWidth="1"/>
    <col min="19" max="19" width="11.421875" style="49" customWidth="1"/>
    <col min="20" max="16384" width="11.421875" style="43" customWidth="1"/>
  </cols>
  <sheetData>
    <row r="1" ht="18.75">
      <c r="A1" s="61" t="s">
        <v>148</v>
      </c>
    </row>
    <row r="2" ht="9.75" customHeight="1" thickBot="1"/>
    <row r="3" spans="1:17" ht="69" customHeight="1">
      <c r="A3" s="299" t="s">
        <v>0</v>
      </c>
      <c r="B3" s="45" t="s">
        <v>1</v>
      </c>
      <c r="C3" s="167"/>
      <c r="D3" s="167"/>
      <c r="E3" s="301" t="s">
        <v>2</v>
      </c>
      <c r="F3" s="302"/>
      <c r="G3" s="302"/>
      <c r="H3" s="303"/>
      <c r="I3" s="152" t="s">
        <v>3</v>
      </c>
      <c r="J3" s="45" t="s">
        <v>4</v>
      </c>
      <c r="K3" s="152" t="s">
        <v>5</v>
      </c>
      <c r="L3" s="45" t="s">
        <v>6</v>
      </c>
      <c r="M3" s="46" t="s">
        <v>24</v>
      </c>
      <c r="N3" s="46" t="s">
        <v>88</v>
      </c>
      <c r="O3" s="130" t="s">
        <v>89</v>
      </c>
      <c r="P3" s="47" t="s">
        <v>7</v>
      </c>
      <c r="Q3" s="177"/>
    </row>
    <row r="4" spans="1:17" ht="18" customHeight="1">
      <c r="A4" s="300"/>
      <c r="B4" s="293" t="s">
        <v>8</v>
      </c>
      <c r="C4" s="294"/>
      <c r="D4" s="294"/>
      <c r="E4" s="294"/>
      <c r="F4" s="294"/>
      <c r="G4" s="294"/>
      <c r="H4" s="304"/>
      <c r="I4" s="293" t="s">
        <v>9</v>
      </c>
      <c r="J4" s="294"/>
      <c r="K4" s="304"/>
      <c r="L4" s="293" t="s">
        <v>10</v>
      </c>
      <c r="M4" s="294"/>
      <c r="N4" s="294"/>
      <c r="O4" s="294"/>
      <c r="P4" s="295"/>
      <c r="Q4" s="178"/>
    </row>
    <row r="5" spans="1:19" s="237" customFormat="1" ht="30.75" customHeight="1">
      <c r="A5" s="296" t="s">
        <v>48</v>
      </c>
      <c r="B5" s="297"/>
      <c r="C5" s="297"/>
      <c r="D5" s="297"/>
      <c r="E5" s="297"/>
      <c r="F5" s="297"/>
      <c r="G5" s="297"/>
      <c r="H5" s="297"/>
      <c r="I5" s="297"/>
      <c r="J5" s="297"/>
      <c r="K5" s="297"/>
      <c r="L5" s="297"/>
      <c r="M5" s="297"/>
      <c r="N5" s="297"/>
      <c r="O5" s="297"/>
      <c r="P5" s="298"/>
      <c r="Q5" s="179"/>
      <c r="S5" s="238"/>
    </row>
    <row r="6" spans="1:19" s="239" customFormat="1" ht="12">
      <c r="A6" s="308" t="s">
        <v>22</v>
      </c>
      <c r="B6" s="309"/>
      <c r="C6" s="309"/>
      <c r="D6" s="309"/>
      <c r="E6" s="309"/>
      <c r="F6" s="309"/>
      <c r="G6" s="309"/>
      <c r="H6" s="309"/>
      <c r="I6" s="309"/>
      <c r="J6" s="309"/>
      <c r="K6" s="309"/>
      <c r="L6" s="309"/>
      <c r="M6" s="309"/>
      <c r="N6" s="309"/>
      <c r="O6" s="309"/>
      <c r="P6" s="310"/>
      <c r="Q6" s="180"/>
      <c r="S6" s="240"/>
    </row>
    <row r="7" spans="1:19" s="241" customFormat="1" ht="12">
      <c r="A7" s="235" t="s">
        <v>18</v>
      </c>
      <c r="B7" s="236" t="s">
        <v>19</v>
      </c>
      <c r="C7" s="236"/>
      <c r="D7" s="236"/>
      <c r="E7" s="327" t="s">
        <v>17</v>
      </c>
      <c r="F7" s="327"/>
      <c r="G7" s="327"/>
      <c r="H7" s="327"/>
      <c r="I7" s="327"/>
      <c r="J7" s="326" t="s">
        <v>145</v>
      </c>
      <c r="K7" s="326"/>
      <c r="L7" s="326"/>
      <c r="M7" s="319" t="s">
        <v>20</v>
      </c>
      <c r="N7" s="320"/>
      <c r="O7" s="320"/>
      <c r="P7" s="321"/>
      <c r="Q7" s="181"/>
      <c r="S7" s="242"/>
    </row>
    <row r="8" spans="1:19" s="241" customFormat="1" ht="54" customHeight="1">
      <c r="A8" s="243" t="s">
        <v>151</v>
      </c>
      <c r="B8" s="244">
        <v>0.497</v>
      </c>
      <c r="C8" s="235"/>
      <c r="D8" s="235"/>
      <c r="E8" s="311">
        <v>0.6</v>
      </c>
      <c r="F8" s="312"/>
      <c r="G8" s="312"/>
      <c r="H8" s="312"/>
      <c r="I8" s="312"/>
      <c r="J8" s="311">
        <v>0.6</v>
      </c>
      <c r="K8" s="312"/>
      <c r="L8" s="312"/>
      <c r="M8" s="316" t="s">
        <v>152</v>
      </c>
      <c r="N8" s="317"/>
      <c r="O8" s="317"/>
      <c r="P8" s="318"/>
      <c r="Q8" s="182"/>
      <c r="S8" s="242"/>
    </row>
    <row r="9" spans="1:19" s="41" customFormat="1" ht="12">
      <c r="A9" s="245" t="s">
        <v>138</v>
      </c>
      <c r="B9" s="246"/>
      <c r="C9" s="246"/>
      <c r="D9" s="246"/>
      <c r="E9" s="153"/>
      <c r="F9" s="154"/>
      <c r="G9" s="154"/>
      <c r="H9" s="154"/>
      <c r="I9" s="153"/>
      <c r="J9" s="155"/>
      <c r="K9" s="155"/>
      <c r="L9" s="247"/>
      <c r="M9" s="156"/>
      <c r="N9" s="156"/>
      <c r="O9" s="156"/>
      <c r="P9" s="157"/>
      <c r="Q9" s="189" t="s">
        <v>146</v>
      </c>
      <c r="S9" s="227"/>
    </row>
    <row r="10" spans="1:19" s="41" customFormat="1" ht="23.25" customHeight="1">
      <c r="A10" s="322" t="s">
        <v>139</v>
      </c>
      <c r="B10" s="323"/>
      <c r="C10" s="323"/>
      <c r="D10" s="323"/>
      <c r="E10" s="323"/>
      <c r="F10" s="323"/>
      <c r="G10" s="323"/>
      <c r="H10" s="323"/>
      <c r="I10" s="323"/>
      <c r="J10" s="323"/>
      <c r="K10" s="323"/>
      <c r="L10" s="323"/>
      <c r="M10" s="323"/>
      <c r="N10" s="323"/>
      <c r="O10" s="324"/>
      <c r="P10" s="325"/>
      <c r="Q10" s="184"/>
      <c r="S10" s="227"/>
    </row>
    <row r="11" spans="1:19" s="41" customFormat="1" ht="23.25" customHeight="1" thickBot="1">
      <c r="A11" s="250"/>
      <c r="B11" s="251"/>
      <c r="C11" s="252" t="s">
        <v>173</v>
      </c>
      <c r="D11" s="252" t="s">
        <v>174</v>
      </c>
      <c r="E11" s="253" t="s">
        <v>175</v>
      </c>
      <c r="F11" s="253" t="s">
        <v>176</v>
      </c>
      <c r="G11" s="253" t="s">
        <v>177</v>
      </c>
      <c r="H11" s="253" t="s">
        <v>178</v>
      </c>
      <c r="I11" s="248"/>
      <c r="J11" s="248"/>
      <c r="K11" s="248"/>
      <c r="L11" s="248"/>
      <c r="M11" s="248"/>
      <c r="N11" s="248"/>
      <c r="O11" s="249"/>
      <c r="P11" s="249"/>
      <c r="Q11" s="184"/>
      <c r="S11" s="227"/>
    </row>
    <row r="12" spans="1:19" s="41" customFormat="1" ht="84.75" customHeight="1" thickBot="1">
      <c r="A12" s="254" t="s">
        <v>179</v>
      </c>
      <c r="B12" s="166" t="s">
        <v>182</v>
      </c>
      <c r="C12" s="169"/>
      <c r="D12" s="169" t="s">
        <v>11</v>
      </c>
      <c r="E12" s="168" t="s">
        <v>11</v>
      </c>
      <c r="F12" s="168"/>
      <c r="G12" s="168"/>
      <c r="H12" s="168"/>
      <c r="I12" s="54" t="s">
        <v>135</v>
      </c>
      <c r="J12" s="54" t="s">
        <v>133</v>
      </c>
      <c r="K12" s="170" t="s">
        <v>12</v>
      </c>
      <c r="L12" s="255" t="s">
        <v>137</v>
      </c>
      <c r="M12" s="171">
        <v>0</v>
      </c>
      <c r="N12" s="171">
        <v>19262.65</v>
      </c>
      <c r="O12" s="172"/>
      <c r="P12" s="171">
        <v>19262.65</v>
      </c>
      <c r="Q12" s="183" t="s">
        <v>147</v>
      </c>
      <c r="S12" s="227"/>
    </row>
    <row r="13" spans="1:19" s="257" customFormat="1" ht="20.25" customHeight="1" thickBot="1">
      <c r="A13" s="256" t="s">
        <v>140</v>
      </c>
      <c r="B13" s="191"/>
      <c r="C13" s="191"/>
      <c r="D13" s="191"/>
      <c r="E13" s="191"/>
      <c r="F13" s="191"/>
      <c r="G13" s="191"/>
      <c r="H13" s="191"/>
      <c r="I13" s="191"/>
      <c r="J13" s="191"/>
      <c r="K13" s="191"/>
      <c r="L13" s="191"/>
      <c r="M13" s="228">
        <v>0</v>
      </c>
      <c r="N13" s="229">
        <v>19262.65</v>
      </c>
      <c r="O13" s="228">
        <v>0</v>
      </c>
      <c r="P13" s="229">
        <v>19262.65</v>
      </c>
      <c r="Q13" s="192"/>
      <c r="S13" s="258"/>
    </row>
    <row r="14" spans="1:19" s="41" customFormat="1" ht="20.25" customHeight="1" thickBot="1">
      <c r="A14" s="305" t="s">
        <v>141</v>
      </c>
      <c r="B14" s="306"/>
      <c r="C14" s="306"/>
      <c r="D14" s="306"/>
      <c r="E14" s="306"/>
      <c r="F14" s="306"/>
      <c r="G14" s="306"/>
      <c r="H14" s="306"/>
      <c r="I14" s="306"/>
      <c r="J14" s="306"/>
      <c r="K14" s="306"/>
      <c r="L14" s="306"/>
      <c r="M14" s="306"/>
      <c r="N14" s="306"/>
      <c r="O14" s="307"/>
      <c r="P14" s="161"/>
      <c r="Q14" s="184"/>
      <c r="S14" s="227"/>
    </row>
    <row r="15" spans="1:19" s="41" customFormat="1" ht="18.75" customHeight="1" hidden="1" thickBot="1">
      <c r="A15" s="305"/>
      <c r="B15" s="306"/>
      <c r="C15" s="306"/>
      <c r="D15" s="306"/>
      <c r="E15" s="306"/>
      <c r="F15" s="306"/>
      <c r="G15" s="306"/>
      <c r="H15" s="306"/>
      <c r="I15" s="306"/>
      <c r="J15" s="306"/>
      <c r="K15" s="306"/>
      <c r="L15" s="306"/>
      <c r="M15" s="306"/>
      <c r="N15" s="306"/>
      <c r="O15" s="307"/>
      <c r="P15" s="161"/>
      <c r="Q15" s="184"/>
      <c r="S15" s="227"/>
    </row>
    <row r="16" spans="1:19" s="41" customFormat="1" ht="39.75" customHeight="1" hidden="1" thickBot="1">
      <c r="A16" s="305"/>
      <c r="B16" s="306"/>
      <c r="C16" s="306"/>
      <c r="D16" s="306"/>
      <c r="E16" s="306"/>
      <c r="F16" s="306"/>
      <c r="G16" s="306"/>
      <c r="H16" s="306"/>
      <c r="I16" s="306"/>
      <c r="J16" s="306"/>
      <c r="K16" s="306"/>
      <c r="L16" s="306"/>
      <c r="M16" s="306"/>
      <c r="N16" s="306"/>
      <c r="O16" s="307"/>
      <c r="P16" s="161"/>
      <c r="Q16" s="184"/>
      <c r="S16" s="227"/>
    </row>
    <row r="17" spans="1:19" s="41" customFormat="1" ht="0.75" customHeight="1" hidden="1" thickBot="1">
      <c r="A17" s="305"/>
      <c r="B17" s="306"/>
      <c r="C17" s="306"/>
      <c r="D17" s="306"/>
      <c r="E17" s="306"/>
      <c r="F17" s="306"/>
      <c r="G17" s="306"/>
      <c r="H17" s="306"/>
      <c r="I17" s="306"/>
      <c r="J17" s="306"/>
      <c r="K17" s="306"/>
      <c r="L17" s="306"/>
      <c r="M17" s="306"/>
      <c r="N17" s="306"/>
      <c r="O17" s="307"/>
      <c r="P17" s="161"/>
      <c r="Q17" s="184"/>
      <c r="S17" s="227"/>
    </row>
    <row r="18" spans="1:19" s="41" customFormat="1" ht="78" customHeight="1">
      <c r="A18" s="313" t="s">
        <v>180</v>
      </c>
      <c r="B18" s="259" t="s">
        <v>181</v>
      </c>
      <c r="C18" s="233"/>
      <c r="D18" s="233"/>
      <c r="E18" s="173" t="s">
        <v>11</v>
      </c>
      <c r="F18" s="174" t="s">
        <v>11</v>
      </c>
      <c r="G18" s="173" t="s">
        <v>11</v>
      </c>
      <c r="H18" s="173"/>
      <c r="I18" s="54" t="s">
        <v>135</v>
      </c>
      <c r="J18" s="54" t="s">
        <v>143</v>
      </c>
      <c r="K18" s="56" t="s">
        <v>12</v>
      </c>
      <c r="L18" s="255" t="s">
        <v>137</v>
      </c>
      <c r="M18" s="57">
        <v>0</v>
      </c>
      <c r="N18" s="171">
        <v>19262.65</v>
      </c>
      <c r="O18" s="176">
        <v>0</v>
      </c>
      <c r="P18" s="58">
        <f>M18+N18+O18</f>
        <v>19262.65</v>
      </c>
      <c r="Q18" s="183"/>
      <c r="S18" s="227"/>
    </row>
    <row r="19" spans="1:19" s="262" customFormat="1" ht="54.75" customHeight="1">
      <c r="A19" s="314"/>
      <c r="B19" s="260" t="s">
        <v>150</v>
      </c>
      <c r="C19" s="234"/>
      <c r="D19" s="234"/>
      <c r="E19" s="175" t="s">
        <v>11</v>
      </c>
      <c r="F19" s="190" t="s">
        <v>11</v>
      </c>
      <c r="G19" s="175"/>
      <c r="H19" s="175"/>
      <c r="I19" s="54" t="s">
        <v>135</v>
      </c>
      <c r="J19" s="261" t="s">
        <v>143</v>
      </c>
      <c r="K19" s="55" t="s">
        <v>12</v>
      </c>
      <c r="L19" s="255" t="s">
        <v>144</v>
      </c>
      <c r="M19" s="57">
        <v>0</v>
      </c>
      <c r="N19" s="162">
        <v>5000</v>
      </c>
      <c r="O19" s="57">
        <v>0</v>
      </c>
      <c r="P19" s="162">
        <v>5000</v>
      </c>
      <c r="Q19" s="186"/>
      <c r="S19" s="263"/>
    </row>
    <row r="20" spans="1:19" s="41" customFormat="1" ht="0.75" customHeight="1" thickBot="1">
      <c r="A20" s="314"/>
      <c r="B20" s="260" t="s">
        <v>136</v>
      </c>
      <c r="C20" s="260"/>
      <c r="D20" s="260"/>
      <c r="E20" s="159"/>
      <c r="F20" s="158"/>
      <c r="G20" s="160" t="s">
        <v>11</v>
      </c>
      <c r="H20" s="160" t="s">
        <v>11</v>
      </c>
      <c r="I20" s="54" t="s">
        <v>135</v>
      </c>
      <c r="J20" s="261" t="s">
        <v>134</v>
      </c>
      <c r="K20" s="55" t="s">
        <v>12</v>
      </c>
      <c r="L20" s="255" t="s">
        <v>137</v>
      </c>
      <c r="M20" s="59">
        <v>0</v>
      </c>
      <c r="N20" s="59">
        <v>35000</v>
      </c>
      <c r="O20" s="131">
        <v>0</v>
      </c>
      <c r="P20" s="58">
        <f>M20+N20+O20</f>
        <v>35000</v>
      </c>
      <c r="Q20" s="185"/>
      <c r="S20" s="227"/>
    </row>
    <row r="21" spans="1:19" s="41" customFormat="1" ht="52.5" customHeight="1" hidden="1" thickBot="1">
      <c r="A21" s="315"/>
      <c r="B21" s="264" t="s">
        <v>7</v>
      </c>
      <c r="C21" s="264"/>
      <c r="D21" s="264"/>
      <c r="E21" s="51"/>
      <c r="F21" s="50"/>
      <c r="G21" s="50"/>
      <c r="H21" s="50"/>
      <c r="I21" s="51"/>
      <c r="J21" s="52"/>
      <c r="K21" s="52"/>
      <c r="L21" s="265"/>
      <c r="M21" s="53">
        <f>SUM(M18:M20)</f>
        <v>0</v>
      </c>
      <c r="N21" s="53">
        <f>SUM(N18:N19)</f>
        <v>24262.65</v>
      </c>
      <c r="O21" s="53">
        <f>SUM(O18:O20)</f>
        <v>0</v>
      </c>
      <c r="P21" s="53">
        <f>SUM(P18:P20)</f>
        <v>59262.65</v>
      </c>
      <c r="Q21" s="187"/>
      <c r="S21" s="227"/>
    </row>
    <row r="22" spans="1:19" s="41" customFormat="1" ht="18" customHeight="1" thickBot="1">
      <c r="A22" s="230" t="s">
        <v>142</v>
      </c>
      <c r="B22" s="224"/>
      <c r="C22" s="225"/>
      <c r="D22" s="225"/>
      <c r="E22" s="163"/>
      <c r="F22" s="164"/>
      <c r="G22" s="164"/>
      <c r="H22" s="164"/>
      <c r="I22" s="163"/>
      <c r="J22" s="165"/>
      <c r="K22" s="165"/>
      <c r="L22" s="226"/>
      <c r="M22" s="228">
        <v>0</v>
      </c>
      <c r="N22" s="231">
        <v>24262.65</v>
      </c>
      <c r="O22" s="231">
        <v>0</v>
      </c>
      <c r="P22" s="231">
        <v>24262.65</v>
      </c>
      <c r="Q22" s="188"/>
      <c r="S22" s="227"/>
    </row>
    <row r="23" spans="1:19" s="237" customFormat="1" ht="23.25" customHeight="1" thickBot="1">
      <c r="A23" s="266" t="s">
        <v>149</v>
      </c>
      <c r="B23" s="267"/>
      <c r="C23" s="268"/>
      <c r="D23" s="268"/>
      <c r="E23" s="211"/>
      <c r="F23" s="212"/>
      <c r="G23" s="212"/>
      <c r="H23" s="212"/>
      <c r="I23" s="211"/>
      <c r="J23" s="213"/>
      <c r="K23" s="213"/>
      <c r="L23" s="269"/>
      <c r="M23" s="214">
        <f>M22</f>
        <v>0</v>
      </c>
      <c r="N23" s="270">
        <v>43525.3</v>
      </c>
      <c r="O23" s="270">
        <f>O22</f>
        <v>0</v>
      </c>
      <c r="P23" s="270">
        <v>43525.3</v>
      </c>
      <c r="Q23" s="271"/>
      <c r="S23" s="238"/>
    </row>
    <row r="24" spans="1:20" s="275" customFormat="1" ht="16.5" customHeight="1">
      <c r="A24" s="272" t="s">
        <v>16</v>
      </c>
      <c r="B24" s="273"/>
      <c r="C24" s="193"/>
      <c r="D24" s="194"/>
      <c r="E24" s="194"/>
      <c r="F24" s="194"/>
      <c r="G24" s="194"/>
      <c r="H24" s="194"/>
      <c r="I24" s="193"/>
      <c r="J24" s="195"/>
      <c r="K24" s="195"/>
      <c r="L24" s="274"/>
      <c r="M24" s="196"/>
      <c r="N24" s="196"/>
      <c r="O24" s="196"/>
      <c r="P24" s="196"/>
      <c r="Q24" s="196"/>
      <c r="R24" s="196"/>
      <c r="T24" s="276"/>
    </row>
    <row r="25" spans="2:20" s="41" customFormat="1" ht="24">
      <c r="B25" s="277" t="s">
        <v>153</v>
      </c>
      <c r="C25" s="197" t="s">
        <v>11</v>
      </c>
      <c r="D25" s="197" t="s">
        <v>11</v>
      </c>
      <c r="E25" s="197" t="s">
        <v>11</v>
      </c>
      <c r="F25" s="197"/>
      <c r="G25" s="197"/>
      <c r="H25" s="197"/>
      <c r="I25" s="198" t="s">
        <v>154</v>
      </c>
      <c r="J25" s="278" t="s">
        <v>155</v>
      </c>
      <c r="K25" s="199" t="s">
        <v>12</v>
      </c>
      <c r="L25" s="279" t="s">
        <v>171</v>
      </c>
      <c r="M25" s="200">
        <v>0</v>
      </c>
      <c r="N25" s="200">
        <v>1294</v>
      </c>
      <c r="O25" s="200">
        <v>0</v>
      </c>
      <c r="P25" s="200">
        <v>1294</v>
      </c>
      <c r="Q25" s="200"/>
      <c r="R25" s="42"/>
      <c r="T25" s="227"/>
    </row>
    <row r="26" spans="2:20" s="41" customFormat="1" ht="24">
      <c r="B26" s="277" t="s">
        <v>27</v>
      </c>
      <c r="C26" s="197"/>
      <c r="D26" s="197"/>
      <c r="E26" s="197" t="s">
        <v>11</v>
      </c>
      <c r="F26" s="197"/>
      <c r="G26" s="197"/>
      <c r="H26" s="197" t="s">
        <v>11</v>
      </c>
      <c r="I26" s="198" t="s">
        <v>154</v>
      </c>
      <c r="J26" s="278" t="s">
        <v>156</v>
      </c>
      <c r="K26" s="199" t="s">
        <v>12</v>
      </c>
      <c r="L26" s="280" t="s">
        <v>157</v>
      </c>
      <c r="M26" s="200">
        <v>0</v>
      </c>
      <c r="N26" s="200">
        <v>2900</v>
      </c>
      <c r="O26" s="200">
        <v>0</v>
      </c>
      <c r="P26" s="200">
        <v>2900</v>
      </c>
      <c r="Q26" s="200"/>
      <c r="R26" s="42"/>
      <c r="T26" s="227"/>
    </row>
    <row r="27" spans="2:20" s="41" customFormat="1" ht="36">
      <c r="B27" s="277" t="s">
        <v>23</v>
      </c>
      <c r="C27" s="197"/>
      <c r="D27" s="197" t="s">
        <v>11</v>
      </c>
      <c r="E27" s="197" t="s">
        <v>11</v>
      </c>
      <c r="F27" s="197" t="s">
        <v>11</v>
      </c>
      <c r="G27" s="197" t="s">
        <v>11</v>
      </c>
      <c r="H27" s="197" t="s">
        <v>11</v>
      </c>
      <c r="I27" s="198" t="s">
        <v>154</v>
      </c>
      <c r="J27" s="278" t="s">
        <v>158</v>
      </c>
      <c r="K27" s="199" t="s">
        <v>12</v>
      </c>
      <c r="L27" s="281"/>
      <c r="M27" s="200">
        <v>0</v>
      </c>
      <c r="N27" s="200">
        <v>800</v>
      </c>
      <c r="O27" s="200">
        <v>0</v>
      </c>
      <c r="P27" s="200">
        <v>800</v>
      </c>
      <c r="Q27" s="200"/>
      <c r="R27" s="42"/>
      <c r="T27" s="227"/>
    </row>
    <row r="28" spans="2:20" s="41" customFormat="1" ht="12">
      <c r="B28" s="282" t="s">
        <v>159</v>
      </c>
      <c r="C28" s="201"/>
      <c r="D28" s="202"/>
      <c r="E28" s="202"/>
      <c r="F28" s="202"/>
      <c r="G28" s="202"/>
      <c r="H28" s="202"/>
      <c r="I28" s="201"/>
      <c r="J28" s="283"/>
      <c r="K28" s="203"/>
      <c r="L28" s="284"/>
      <c r="M28" s="204"/>
      <c r="N28" s="205">
        <v>4994</v>
      </c>
      <c r="O28" s="204"/>
      <c r="P28" s="205">
        <v>4994</v>
      </c>
      <c r="Q28" s="205"/>
      <c r="R28" s="206"/>
      <c r="T28" s="227"/>
    </row>
    <row r="29" spans="2:20" s="41" customFormat="1" ht="12">
      <c r="B29" s="277" t="s">
        <v>160</v>
      </c>
      <c r="C29" s="197" t="s">
        <v>11</v>
      </c>
      <c r="D29" s="197" t="s">
        <v>11</v>
      </c>
      <c r="E29" s="197" t="s">
        <v>11</v>
      </c>
      <c r="F29" s="197" t="s">
        <v>11</v>
      </c>
      <c r="G29" s="197" t="s">
        <v>11</v>
      </c>
      <c r="H29" s="197" t="s">
        <v>11</v>
      </c>
      <c r="I29" s="198" t="s">
        <v>154</v>
      </c>
      <c r="J29" s="285" t="s">
        <v>161</v>
      </c>
      <c r="K29" s="199" t="s">
        <v>12</v>
      </c>
      <c r="L29" s="279" t="s">
        <v>172</v>
      </c>
      <c r="M29" s="200">
        <v>0</v>
      </c>
      <c r="N29" s="200">
        <v>1789.7</v>
      </c>
      <c r="O29" s="200">
        <v>0</v>
      </c>
      <c r="P29" s="200">
        <v>1789.7</v>
      </c>
      <c r="Q29" s="200"/>
      <c r="R29" s="42"/>
      <c r="T29" s="227"/>
    </row>
    <row r="30" spans="2:20" s="41" customFormat="1" ht="24">
      <c r="B30" s="277" t="s">
        <v>162</v>
      </c>
      <c r="C30" s="197" t="s">
        <v>11</v>
      </c>
      <c r="D30" s="197" t="s">
        <v>11</v>
      </c>
      <c r="E30" s="197" t="s">
        <v>11</v>
      </c>
      <c r="F30" s="197" t="s">
        <v>11</v>
      </c>
      <c r="G30" s="197" t="s">
        <v>11</v>
      </c>
      <c r="H30" s="197" t="s">
        <v>11</v>
      </c>
      <c r="I30" s="198" t="s">
        <v>154</v>
      </c>
      <c r="J30" s="285" t="s">
        <v>163</v>
      </c>
      <c r="K30" s="199" t="s">
        <v>12</v>
      </c>
      <c r="L30" s="279" t="s">
        <v>164</v>
      </c>
      <c r="M30" s="200">
        <v>0</v>
      </c>
      <c r="N30" s="200">
        <v>11080</v>
      </c>
      <c r="O30" s="200">
        <v>0</v>
      </c>
      <c r="P30" s="200">
        <v>11080</v>
      </c>
      <c r="Q30" s="200"/>
      <c r="R30" s="42"/>
      <c r="T30" s="227"/>
    </row>
    <row r="31" spans="2:20" s="41" customFormat="1" ht="12">
      <c r="B31" s="277" t="s">
        <v>165</v>
      </c>
      <c r="C31" s="197"/>
      <c r="D31" s="197"/>
      <c r="E31" s="197" t="s">
        <v>11</v>
      </c>
      <c r="F31" s="197"/>
      <c r="G31" s="197" t="s">
        <v>11</v>
      </c>
      <c r="H31" s="197"/>
      <c r="I31" s="198" t="s">
        <v>154</v>
      </c>
      <c r="J31" s="286" t="s">
        <v>166</v>
      </c>
      <c r="K31" s="199" t="s">
        <v>12</v>
      </c>
      <c r="L31" s="281" t="s">
        <v>167</v>
      </c>
      <c r="M31" s="200">
        <v>0</v>
      </c>
      <c r="N31" s="200">
        <v>790</v>
      </c>
      <c r="O31" s="200">
        <v>0</v>
      </c>
      <c r="P31" s="200">
        <v>790</v>
      </c>
      <c r="Q31" s="200"/>
      <c r="R31" s="42"/>
      <c r="T31" s="227"/>
    </row>
    <row r="32" spans="2:20" s="257" customFormat="1" ht="12.75" thickBot="1">
      <c r="B32" s="287" t="s">
        <v>168</v>
      </c>
      <c r="C32" s="207"/>
      <c r="D32" s="208"/>
      <c r="E32" s="208"/>
      <c r="F32" s="208"/>
      <c r="G32" s="208"/>
      <c r="H32" s="208"/>
      <c r="I32" s="207"/>
      <c r="J32" s="288"/>
      <c r="K32" s="209"/>
      <c r="L32" s="289"/>
      <c r="M32" s="210"/>
      <c r="N32" s="205">
        <v>13659.7</v>
      </c>
      <c r="O32" s="210"/>
      <c r="P32" s="232">
        <v>13659.7</v>
      </c>
      <c r="Q32" s="205"/>
      <c r="R32" s="206"/>
      <c r="T32" s="258"/>
    </row>
    <row r="33" spans="2:20" s="41" customFormat="1" ht="19.5" customHeight="1" thickBot="1">
      <c r="B33" s="290" t="s">
        <v>169</v>
      </c>
      <c r="C33" s="211"/>
      <c r="D33" s="212"/>
      <c r="E33" s="212"/>
      <c r="F33" s="212"/>
      <c r="G33" s="212"/>
      <c r="H33" s="212"/>
      <c r="I33" s="211"/>
      <c r="J33" s="213"/>
      <c r="K33" s="213"/>
      <c r="L33" s="269"/>
      <c r="M33" s="214">
        <v>0</v>
      </c>
      <c r="N33" s="215">
        <v>18653.7</v>
      </c>
      <c r="O33" s="214">
        <v>0</v>
      </c>
      <c r="P33" s="214">
        <v>18653.7</v>
      </c>
      <c r="Q33" s="216"/>
      <c r="R33" s="217"/>
      <c r="T33" s="227"/>
    </row>
    <row r="34" spans="2:20" s="41" customFormat="1" ht="25.5" customHeight="1" thickBot="1">
      <c r="B34" s="291" t="s">
        <v>170</v>
      </c>
      <c r="C34" s="218"/>
      <c r="D34" s="219"/>
      <c r="E34" s="219"/>
      <c r="F34" s="219"/>
      <c r="G34" s="219"/>
      <c r="H34" s="219"/>
      <c r="I34" s="218"/>
      <c r="J34" s="220"/>
      <c r="K34" s="220"/>
      <c r="L34" s="292"/>
      <c r="M34" s="221">
        <v>0</v>
      </c>
      <c r="N34" s="221">
        <v>62179</v>
      </c>
      <c r="O34" s="221">
        <v>0</v>
      </c>
      <c r="P34" s="221">
        <v>62179</v>
      </c>
      <c r="Q34" s="222"/>
      <c r="R34" s="223"/>
      <c r="T34" s="227"/>
    </row>
  </sheetData>
  <sheetProtection/>
  <mergeCells count="16">
    <mergeCell ref="A14:O17"/>
    <mergeCell ref="A6:P6"/>
    <mergeCell ref="J8:L8"/>
    <mergeCell ref="A18:A21"/>
    <mergeCell ref="M8:P8"/>
    <mergeCell ref="M7:P7"/>
    <mergeCell ref="E8:I8"/>
    <mergeCell ref="A10:P10"/>
    <mergeCell ref="J7:L7"/>
    <mergeCell ref="E7:I7"/>
    <mergeCell ref="L4:P4"/>
    <mergeCell ref="A5:P5"/>
    <mergeCell ref="A3:A4"/>
    <mergeCell ref="E3:H3"/>
    <mergeCell ref="B4:H4"/>
    <mergeCell ref="I4:K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1"/>
</worksheet>
</file>

<file path=xl/worksheets/sheet2.xml><?xml version="1.0" encoding="utf-8"?>
<worksheet xmlns="http://schemas.openxmlformats.org/spreadsheetml/2006/main" xmlns:r="http://schemas.openxmlformats.org/officeDocument/2006/relationships">
  <dimension ref="A2:E23"/>
  <sheetViews>
    <sheetView zoomScale="92" zoomScaleNormal="92" zoomScalePageLayoutView="0" workbookViewId="0" topLeftCell="A10">
      <selection activeCell="G17" sqref="G17"/>
    </sheetView>
  </sheetViews>
  <sheetFormatPr defaultColWidth="11.421875" defaultRowHeight="15"/>
  <cols>
    <col min="1" max="1" width="25.7109375" style="4" customWidth="1"/>
    <col min="2" max="2" width="19.140625" style="2" customWidth="1"/>
    <col min="3" max="3" width="17.8515625" style="2" customWidth="1"/>
    <col min="4" max="4" width="15.8515625" style="2" customWidth="1"/>
    <col min="5" max="5" width="17.7109375" style="2" customWidth="1"/>
  </cols>
  <sheetData>
    <row r="2" ht="30">
      <c r="A2" s="5" t="s">
        <v>132</v>
      </c>
    </row>
    <row r="4" spans="1:5" s="16" customFormat="1" ht="15.75">
      <c r="A4" s="15" t="s">
        <v>25</v>
      </c>
      <c r="B4" s="17" t="s">
        <v>24</v>
      </c>
      <c r="C4" s="17" t="s">
        <v>88</v>
      </c>
      <c r="D4" s="17" t="s">
        <v>89</v>
      </c>
      <c r="E4" s="17" t="s">
        <v>7</v>
      </c>
    </row>
    <row r="5" spans="1:5" ht="18" customHeight="1">
      <c r="A5" s="31" t="s">
        <v>28</v>
      </c>
      <c r="B5" s="32" t="e">
        <f>Global!#REF!</f>
        <v>#REF!</v>
      </c>
      <c r="C5" s="32" t="e">
        <f>Global!#REF!+Global!#REF!+Global!#REF!</f>
        <v>#REF!</v>
      </c>
      <c r="D5" s="32" t="e">
        <f>Global!#REF!+Global!#REF!+Global!#REF!</f>
        <v>#REF!</v>
      </c>
      <c r="E5" s="32" t="e">
        <f>B5+C5+D5</f>
        <v>#REF!</v>
      </c>
    </row>
    <row r="6" spans="1:5" ht="15">
      <c r="A6" s="31" t="s">
        <v>14</v>
      </c>
      <c r="B6" s="32" t="e">
        <f>Global!#REF!</f>
        <v>#REF!</v>
      </c>
      <c r="C6" s="32" t="e">
        <f>Global!#REF!</f>
        <v>#REF!</v>
      </c>
      <c r="D6" s="32" t="e">
        <f>Global!#REF!</f>
        <v>#REF!</v>
      </c>
      <c r="E6" s="32" t="e">
        <f aca="true" t="shared" si="0" ref="E6:E13">B6+C6+D6</f>
        <v>#REF!</v>
      </c>
    </row>
    <row r="7" spans="1:5" ht="15">
      <c r="A7" s="31" t="s">
        <v>15</v>
      </c>
      <c r="B7" s="32" t="e">
        <f>Global!#REF!</f>
        <v>#REF!</v>
      </c>
      <c r="C7" s="32" t="e">
        <f>Global!#REF!</f>
        <v>#REF!</v>
      </c>
      <c r="D7" s="32" t="e">
        <f>Global!#REF!</f>
        <v>#REF!</v>
      </c>
      <c r="E7" s="32" t="e">
        <f t="shared" si="0"/>
        <v>#REF!</v>
      </c>
    </row>
    <row r="8" spans="1:5" ht="15">
      <c r="A8" s="31" t="s">
        <v>43</v>
      </c>
      <c r="B8" s="32" t="e">
        <f>Global!#REF!</f>
        <v>#REF!</v>
      </c>
      <c r="C8" s="32" t="e">
        <f>Global!#REF!</f>
        <v>#REF!</v>
      </c>
      <c r="D8" s="32" t="e">
        <f>Global!#REF!</f>
        <v>#REF!</v>
      </c>
      <c r="E8" s="32" t="e">
        <f t="shared" si="0"/>
        <v>#REF!</v>
      </c>
    </row>
    <row r="9" spans="1:5" ht="26.25" customHeight="1">
      <c r="A9" s="31" t="s">
        <v>30</v>
      </c>
      <c r="B9" s="32" t="e">
        <f>Global!#REF!</f>
        <v>#REF!</v>
      </c>
      <c r="C9" s="32" t="e">
        <f>Global!#REF!</f>
        <v>#REF!</v>
      </c>
      <c r="D9" s="32" t="e">
        <f>Global!#REF!</f>
        <v>#REF!</v>
      </c>
      <c r="E9" s="32" t="e">
        <f t="shared" si="0"/>
        <v>#REF!</v>
      </c>
    </row>
    <row r="10" spans="1:5" ht="27" customHeight="1">
      <c r="A10" s="31" t="s">
        <v>130</v>
      </c>
      <c r="B10" s="32" t="e">
        <f>Global!#REF!</f>
        <v>#REF!</v>
      </c>
      <c r="C10" s="32" t="e">
        <f>Global!#REF!</f>
        <v>#REF!</v>
      </c>
      <c r="D10" s="32" t="e">
        <f>Global!#REF!</f>
        <v>#REF!</v>
      </c>
      <c r="E10" s="32" t="e">
        <f t="shared" si="0"/>
        <v>#REF!</v>
      </c>
    </row>
    <row r="11" spans="1:5" ht="27" customHeight="1">
      <c r="A11" s="31" t="s">
        <v>131</v>
      </c>
      <c r="B11" s="32" t="e">
        <f>+Global!#REF!</f>
        <v>#REF!</v>
      </c>
      <c r="C11" s="32" t="e">
        <f>+Global!#REF!</f>
        <v>#REF!</v>
      </c>
      <c r="D11" s="32" t="e">
        <f>+Global!#REF!</f>
        <v>#REF!</v>
      </c>
      <c r="E11" s="32" t="e">
        <f t="shared" si="0"/>
        <v>#REF!</v>
      </c>
    </row>
    <row r="12" spans="1:5" ht="32.25" customHeight="1">
      <c r="A12" s="31" t="s">
        <v>32</v>
      </c>
      <c r="B12" s="32" t="e">
        <f>Global!#REF!</f>
        <v>#REF!</v>
      </c>
      <c r="C12" s="32" t="e">
        <f>Global!#REF!</f>
        <v>#REF!</v>
      </c>
      <c r="D12" s="32" t="e">
        <f>Global!#REF!</f>
        <v>#REF!</v>
      </c>
      <c r="E12" s="32" t="e">
        <f t="shared" si="0"/>
        <v>#REF!</v>
      </c>
    </row>
    <row r="13" spans="1:5" ht="15">
      <c r="A13" s="31" t="s">
        <v>34</v>
      </c>
      <c r="B13" s="32" t="e">
        <f>Global!#REF!</f>
        <v>#REF!</v>
      </c>
      <c r="C13" s="32" t="e">
        <f>Global!#REF!</f>
        <v>#REF!</v>
      </c>
      <c r="D13" s="32" t="e">
        <f>Global!#REF!</f>
        <v>#REF!</v>
      </c>
      <c r="E13" s="32" t="e">
        <f t="shared" si="0"/>
        <v>#REF!</v>
      </c>
    </row>
    <row r="14" spans="1:5" ht="30">
      <c r="A14" s="35" t="s">
        <v>13</v>
      </c>
      <c r="B14" s="7" t="e">
        <f>SUM(B5:B13)</f>
        <v>#REF!</v>
      </c>
      <c r="C14" s="7" t="e">
        <f>SUM(C5:C13)</f>
        <v>#REF!</v>
      </c>
      <c r="D14" s="7" t="e">
        <f>SUM(D5:D13)</f>
        <v>#REF!</v>
      </c>
      <c r="E14" s="7" t="e">
        <f>SUM(E5:E13)</f>
        <v>#REF!</v>
      </c>
    </row>
    <row r="15" spans="1:5" ht="6.75" customHeight="1">
      <c r="A15" s="6"/>
      <c r="B15" s="8"/>
      <c r="C15" s="8"/>
      <c r="D15" s="8"/>
      <c r="E15" s="9"/>
    </row>
    <row r="16" spans="1:5" s="3" customFormat="1" ht="18" customHeight="1">
      <c r="A16" s="33" t="s">
        <v>27</v>
      </c>
      <c r="B16" s="34" t="e">
        <f>Global!#REF!</f>
        <v>#REF!</v>
      </c>
      <c r="C16" s="34" t="e">
        <f>Global!#REF!</f>
        <v>#REF!</v>
      </c>
      <c r="D16" s="34" t="e">
        <f>+Global!#REF!</f>
        <v>#REF!</v>
      </c>
      <c r="E16" s="32" t="e">
        <f>B16+C16+D16</f>
        <v>#REF!</v>
      </c>
    </row>
    <row r="17" spans="1:5" s="3" customFormat="1" ht="20.25" customHeight="1">
      <c r="A17" s="33" t="s">
        <v>23</v>
      </c>
      <c r="B17" s="34" t="e">
        <f>Global!#REF!</f>
        <v>#REF!</v>
      </c>
      <c r="C17" s="34" t="e">
        <f>Global!#REF!</f>
        <v>#REF!</v>
      </c>
      <c r="D17" s="34" t="e">
        <f>Global!#REF!</f>
        <v>#REF!</v>
      </c>
      <c r="E17" s="32" t="e">
        <f>B17+C17+D17</f>
        <v>#REF!</v>
      </c>
    </row>
    <row r="18" spans="1:5" s="3" customFormat="1" ht="28.5" customHeight="1">
      <c r="A18" s="63" t="s">
        <v>47</v>
      </c>
      <c r="B18" s="34" t="e">
        <f>Global!#REF!</f>
        <v>#REF!</v>
      </c>
      <c r="C18" s="34" t="e">
        <f>Global!#REF!</f>
        <v>#REF!</v>
      </c>
      <c r="D18" s="34" t="e">
        <f>Global!#REF!</f>
        <v>#REF!</v>
      </c>
      <c r="E18" s="32" t="e">
        <f>B18+C18+D18</f>
        <v>#REF!</v>
      </c>
    </row>
    <row r="19" spans="1:5" ht="30">
      <c r="A19" s="35" t="s">
        <v>35</v>
      </c>
      <c r="B19" s="7" t="e">
        <f>SUM(B16:B18)</f>
        <v>#REF!</v>
      </c>
      <c r="C19" s="7" t="e">
        <f>SUM(C16:C18)</f>
        <v>#REF!</v>
      </c>
      <c r="D19" s="7" t="e">
        <f>SUM(D16:D18)</f>
        <v>#REF!</v>
      </c>
      <c r="E19" s="7" t="e">
        <f>SUM(E16:E18)</f>
        <v>#REF!</v>
      </c>
    </row>
    <row r="20" spans="1:5" s="3" customFormat="1" ht="9.75" customHeight="1">
      <c r="A20" s="36"/>
      <c r="B20" s="11"/>
      <c r="C20" s="11"/>
      <c r="D20" s="11"/>
      <c r="E20" s="11"/>
    </row>
    <row r="21" spans="1:5" ht="16.5" customHeight="1">
      <c r="A21" s="35" t="s">
        <v>16</v>
      </c>
      <c r="B21" s="7" t="e">
        <f>Global!#REF!</f>
        <v>#REF!</v>
      </c>
      <c r="C21" s="7" t="e">
        <f>Global!#REF!</f>
        <v>#REF!</v>
      </c>
      <c r="D21" s="7" t="e">
        <f>Global!#REF!</f>
        <v>#REF!</v>
      </c>
      <c r="E21" s="7" t="e">
        <f>B21+C21</f>
        <v>#REF!</v>
      </c>
    </row>
    <row r="22" spans="1:5" s="3" customFormat="1" ht="9" customHeight="1">
      <c r="A22" s="10"/>
      <c r="B22" s="12"/>
      <c r="C22" s="12"/>
      <c r="D22" s="12"/>
      <c r="E22" s="12"/>
    </row>
    <row r="23" spans="1:5" ht="15.75">
      <c r="A23" s="13" t="s">
        <v>26</v>
      </c>
      <c r="B23" s="14" t="e">
        <f>B14+B19+B21</f>
        <v>#REF!</v>
      </c>
      <c r="C23" s="14" t="e">
        <f>C14+C19+C21</f>
        <v>#REF!</v>
      </c>
      <c r="D23" s="14" t="e">
        <f>D14+D19+D21</f>
        <v>#REF!</v>
      </c>
      <c r="E23" s="14" t="e">
        <f>E14+E19+E21</f>
        <v>#REF!</v>
      </c>
    </row>
  </sheetData>
  <sheetProtection password="DEB8" sheet="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5:F11"/>
  <sheetViews>
    <sheetView zoomScale="94" zoomScaleNormal="94" zoomScalePageLayoutView="0" workbookViewId="0" topLeftCell="A1">
      <selection activeCell="E19" sqref="E19"/>
    </sheetView>
  </sheetViews>
  <sheetFormatPr defaultColWidth="11.421875" defaultRowHeight="15"/>
  <cols>
    <col min="1" max="1" width="22.140625" style="0" customWidth="1"/>
    <col min="2" max="2" width="13.140625" style="0" customWidth="1"/>
    <col min="3" max="4" width="14.57421875" style="0" customWidth="1"/>
    <col min="5" max="5" width="15.140625" style="0" customWidth="1"/>
    <col min="6" max="6" width="11.7109375" style="0" customWidth="1"/>
  </cols>
  <sheetData>
    <row r="5" spans="1:6" ht="18.75">
      <c r="A5" s="18" t="s">
        <v>41</v>
      </c>
      <c r="B5" s="1"/>
      <c r="C5" s="1"/>
      <c r="D5" s="1"/>
      <c r="E5" s="1"/>
      <c r="F5" s="19"/>
    </row>
    <row r="6" spans="1:6" s="30" customFormat="1" ht="36" customHeight="1">
      <c r="A6" s="28"/>
      <c r="B6" s="37" t="s">
        <v>24</v>
      </c>
      <c r="C6" s="37" t="s">
        <v>88</v>
      </c>
      <c r="D6" s="37" t="s">
        <v>89</v>
      </c>
      <c r="E6" s="37" t="s">
        <v>36</v>
      </c>
      <c r="F6" s="29" t="s">
        <v>44</v>
      </c>
    </row>
    <row r="7" spans="1:6" ht="39" customHeight="1">
      <c r="A7" s="20" t="s">
        <v>37</v>
      </c>
      <c r="B7" s="21" t="e">
        <f>'Synthèse projets'!B14</f>
        <v>#REF!</v>
      </c>
      <c r="C7" s="21" t="e">
        <f>'Synthèse projets'!C14</f>
        <v>#REF!</v>
      </c>
      <c r="D7" s="21" t="e">
        <f>'Synthèse projets'!D14</f>
        <v>#REF!</v>
      </c>
      <c r="E7" s="38" t="e">
        <f>B7+C7+D7</f>
        <v>#REF!</v>
      </c>
      <c r="F7" s="22" t="e">
        <f>E7/E10</f>
        <v>#REF!</v>
      </c>
    </row>
    <row r="8" spans="1:6" ht="42" customHeight="1">
      <c r="A8" s="20" t="s">
        <v>40</v>
      </c>
      <c r="B8" s="21" t="e">
        <f>'Synthèse projets'!B19</f>
        <v>#REF!</v>
      </c>
      <c r="C8" s="21" t="e">
        <f>'Synthèse projets'!C19</f>
        <v>#REF!</v>
      </c>
      <c r="D8" s="21" t="e">
        <f>'Synthèse projets'!D19</f>
        <v>#REF!</v>
      </c>
      <c r="E8" s="38" t="e">
        <f>B8+C8+D8</f>
        <v>#REF!</v>
      </c>
      <c r="F8" s="22" t="e">
        <f>E8/E10</f>
        <v>#REF!</v>
      </c>
    </row>
    <row r="9" spans="1:6" ht="27" customHeight="1">
      <c r="A9" s="20" t="s">
        <v>38</v>
      </c>
      <c r="B9" s="21" t="e">
        <f>'Synthèse projets'!B21</f>
        <v>#REF!</v>
      </c>
      <c r="C9" s="21" t="e">
        <f>'Synthèse projets'!C21</f>
        <v>#REF!</v>
      </c>
      <c r="D9" s="21" t="e">
        <f>'Synthèse projets'!D21</f>
        <v>#REF!</v>
      </c>
      <c r="E9" s="38" t="e">
        <f>B9+C9+D9</f>
        <v>#REF!</v>
      </c>
      <c r="F9" s="22" t="e">
        <f>E9/E10</f>
        <v>#REF!</v>
      </c>
    </row>
    <row r="10" spans="1:6" ht="15">
      <c r="A10" s="26" t="s">
        <v>39</v>
      </c>
      <c r="B10" s="27" t="e">
        <f>SUM(B7:B9)</f>
        <v>#REF!</v>
      </c>
      <c r="C10" s="27" t="e">
        <f>SUM(C7:C9)</f>
        <v>#REF!</v>
      </c>
      <c r="D10" s="27" t="e">
        <f>SUM(D7:D9)</f>
        <v>#REF!</v>
      </c>
      <c r="E10" s="149" t="e">
        <f>B10+C10+D10</f>
        <v>#REF!</v>
      </c>
      <c r="F10" s="23"/>
    </row>
    <row r="11" spans="1:6" ht="15">
      <c r="A11" s="24" t="s">
        <v>42</v>
      </c>
      <c r="B11" s="25" t="e">
        <f>B10/E10</f>
        <v>#REF!</v>
      </c>
      <c r="C11" s="25" t="e">
        <f>C10/E10</f>
        <v>#REF!</v>
      </c>
      <c r="D11" s="25" t="e">
        <f>+D10/E10</f>
        <v>#REF!</v>
      </c>
      <c r="E11" s="1"/>
      <c r="F11" s="19"/>
    </row>
  </sheetData>
  <sheetProtection password="DE38" sheet="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3:H22"/>
  <sheetViews>
    <sheetView zoomScalePageLayoutView="0" workbookViewId="0" topLeftCell="A1">
      <selection activeCell="B8" sqref="A8:IV8"/>
    </sheetView>
  </sheetViews>
  <sheetFormatPr defaultColWidth="11.421875" defaultRowHeight="15"/>
  <cols>
    <col min="2" max="2" width="22.7109375" style="0" customWidth="1"/>
    <col min="3" max="3" width="21.140625" style="0" customWidth="1"/>
    <col min="4" max="4" width="18.57421875" style="0" customWidth="1"/>
    <col min="5" max="6" width="16.57421875" style="0" customWidth="1"/>
    <col min="7" max="7" width="20.28125" style="0" customWidth="1"/>
    <col min="8" max="8" width="24.57421875" style="0" customWidth="1"/>
  </cols>
  <sheetData>
    <row r="3" spans="1:8" ht="15">
      <c r="A3" s="328" t="s">
        <v>58</v>
      </c>
      <c r="B3" s="329" t="s">
        <v>50</v>
      </c>
      <c r="C3" s="328" t="s">
        <v>59</v>
      </c>
      <c r="D3" s="330" t="s">
        <v>60</v>
      </c>
      <c r="E3" s="331"/>
      <c r="F3" s="331"/>
      <c r="G3" s="331"/>
      <c r="H3" s="332"/>
    </row>
    <row r="4" spans="1:8" ht="63" customHeight="1">
      <c r="A4" s="328"/>
      <c r="B4" s="329"/>
      <c r="C4" s="328"/>
      <c r="D4" s="64" t="s">
        <v>61</v>
      </c>
      <c r="E4" s="65" t="s">
        <v>88</v>
      </c>
      <c r="F4" s="129" t="s">
        <v>89</v>
      </c>
      <c r="G4" s="66" t="s">
        <v>56</v>
      </c>
      <c r="H4" s="66" t="s">
        <v>62</v>
      </c>
    </row>
    <row r="5" spans="2:7" ht="6.75" customHeight="1">
      <c r="B5" s="4"/>
      <c r="C5" s="1"/>
      <c r="D5" s="1"/>
      <c r="E5" s="1"/>
      <c r="F5" s="1"/>
      <c r="G5" s="1"/>
    </row>
    <row r="6" spans="1:8" ht="15" customHeight="1">
      <c r="A6" s="333" t="s">
        <v>55</v>
      </c>
      <c r="B6" s="71" t="s">
        <v>37</v>
      </c>
      <c r="C6" s="67" t="e">
        <f>Global!#REF!</f>
        <v>#REF!</v>
      </c>
      <c r="D6" s="68" t="e">
        <f>Global!#REF!</f>
        <v>#REF!</v>
      </c>
      <c r="E6" s="68" t="e">
        <f>Global!#REF!-G6</f>
        <v>#REF!</v>
      </c>
      <c r="F6" s="68" t="e">
        <f>Global!#REF!</f>
        <v>#REF!</v>
      </c>
      <c r="G6" s="336" t="e">
        <f>Global!#REF!+Global!#REF!+Global!#REF!+Global!#REF!+Global!#REF!+Global!#REF!</f>
        <v>#REF!</v>
      </c>
      <c r="H6" s="336"/>
    </row>
    <row r="7" spans="1:8" ht="15">
      <c r="A7" s="334"/>
      <c r="B7" s="71" t="s">
        <v>53</v>
      </c>
      <c r="C7" s="67" t="e">
        <f>Global!#REF!+Global!#REF!</f>
        <v>#REF!</v>
      </c>
      <c r="D7" s="68" t="e">
        <f>Global!#REF!</f>
        <v>#REF!</v>
      </c>
      <c r="E7" s="68" t="e">
        <f aca="true" t="shared" si="0" ref="E7:E13">C7-D7</f>
        <v>#REF!</v>
      </c>
      <c r="F7" s="68"/>
      <c r="G7" s="337"/>
      <c r="H7" s="337"/>
    </row>
    <row r="8" spans="1:8" ht="15">
      <c r="A8" s="334"/>
      <c r="B8" s="71" t="s">
        <v>65</v>
      </c>
      <c r="C8" s="67" t="e">
        <f>Global!#REF!+Global!#REF!+Global!#REF!</f>
        <v>#REF!</v>
      </c>
      <c r="D8" s="68" t="e">
        <f>Global!#REF!+Global!#REF!</f>
        <v>#REF!</v>
      </c>
      <c r="E8" s="68" t="e">
        <f t="shared" si="0"/>
        <v>#REF!</v>
      </c>
      <c r="F8" s="68"/>
      <c r="G8" s="337"/>
      <c r="H8" s="337"/>
    </row>
    <row r="9" spans="1:8" ht="15">
      <c r="A9" s="334"/>
      <c r="B9" s="71" t="s">
        <v>72</v>
      </c>
      <c r="C9" s="67" t="e">
        <f>Global!#REF!</f>
        <v>#REF!</v>
      </c>
      <c r="D9" s="68" t="e">
        <f>Global!#REF!</f>
        <v>#REF!</v>
      </c>
      <c r="E9" s="68" t="e">
        <f t="shared" si="0"/>
        <v>#REF!</v>
      </c>
      <c r="F9" s="68"/>
      <c r="G9" s="337"/>
      <c r="H9" s="337"/>
    </row>
    <row r="10" spans="1:8" ht="15">
      <c r="A10" s="334"/>
      <c r="B10" s="71" t="s">
        <v>66</v>
      </c>
      <c r="C10" s="67" t="e">
        <f>Global!#REF!+Global!#REF!</f>
        <v>#REF!</v>
      </c>
      <c r="D10" s="68" t="e">
        <f>Global!#REF!</f>
        <v>#REF!</v>
      </c>
      <c r="E10" s="68" t="e">
        <f t="shared" si="0"/>
        <v>#REF!</v>
      </c>
      <c r="F10" s="68"/>
      <c r="G10" s="337"/>
      <c r="H10" s="337"/>
    </row>
    <row r="11" spans="1:8" ht="15">
      <c r="A11" s="334"/>
      <c r="B11" s="71" t="s">
        <v>67</v>
      </c>
      <c r="C11" s="67" t="e">
        <f>Global!#REF!+Global!#REF!+Global!#REF!</f>
        <v>#REF!</v>
      </c>
      <c r="D11" s="68" t="e">
        <f>Global!#REF!</f>
        <v>#REF!</v>
      </c>
      <c r="E11" s="68" t="e">
        <f t="shared" si="0"/>
        <v>#REF!</v>
      </c>
      <c r="F11" s="68"/>
      <c r="G11" s="337"/>
      <c r="H11" s="337"/>
    </row>
    <row r="12" spans="1:8" ht="22.5">
      <c r="A12" s="334"/>
      <c r="B12" s="71" t="s">
        <v>68</v>
      </c>
      <c r="C12" s="67" t="e">
        <f>Global!#REF!+Global!#REF!</f>
        <v>#REF!</v>
      </c>
      <c r="D12" s="68" t="e">
        <f>Global!#REF!</f>
        <v>#REF!</v>
      </c>
      <c r="E12" s="68" t="e">
        <f t="shared" si="0"/>
        <v>#REF!</v>
      </c>
      <c r="F12" s="68"/>
      <c r="G12" s="337"/>
      <c r="H12" s="337"/>
    </row>
    <row r="13" spans="1:8" ht="15">
      <c r="A13" s="334"/>
      <c r="B13" s="71" t="s">
        <v>69</v>
      </c>
      <c r="C13" s="67" t="e">
        <f>Global!#REF!</f>
        <v>#REF!</v>
      </c>
      <c r="D13" s="68">
        <v>0</v>
      </c>
      <c r="E13" s="68" t="e">
        <f t="shared" si="0"/>
        <v>#REF!</v>
      </c>
      <c r="F13" s="68"/>
      <c r="G13" s="337"/>
      <c r="H13" s="337"/>
    </row>
    <row r="14" spans="1:8" ht="27" customHeight="1">
      <c r="A14" s="334"/>
      <c r="B14" s="71" t="s">
        <v>70</v>
      </c>
      <c r="C14" s="67" t="e">
        <f>Global!#REF!</f>
        <v>#REF!</v>
      </c>
      <c r="D14" s="68" t="e">
        <f>Global!#REF!</f>
        <v>#REF!</v>
      </c>
      <c r="E14" s="68" t="e">
        <f>Global!#REF!</f>
        <v>#REF!</v>
      </c>
      <c r="F14" s="68" t="e">
        <f>Global!#REF!</f>
        <v>#REF!</v>
      </c>
      <c r="G14" s="338"/>
      <c r="H14" s="338"/>
    </row>
    <row r="15" spans="1:8" ht="15">
      <c r="A15" s="335"/>
      <c r="B15" s="69" t="s">
        <v>71</v>
      </c>
      <c r="C15" s="70" t="e">
        <f>SUM(C6:C14)</f>
        <v>#REF!</v>
      </c>
      <c r="D15" s="70" t="e">
        <f>SUM(D6:D14)</f>
        <v>#REF!</v>
      </c>
      <c r="E15" s="70" t="e">
        <f>SUM(E6:E14)</f>
        <v>#REF!</v>
      </c>
      <c r="F15" s="70" t="e">
        <f>SUM(F6:F14)</f>
        <v>#REF!</v>
      </c>
      <c r="G15" s="70" t="e">
        <f>SUM(G6:G14)</f>
        <v>#REF!</v>
      </c>
      <c r="H15" s="70" t="e">
        <f>D15+E15+G15+F15</f>
        <v>#REF!</v>
      </c>
    </row>
    <row r="18" spans="4:8" ht="15">
      <c r="D18" s="72"/>
      <c r="H18" s="72"/>
    </row>
    <row r="20" ht="15">
      <c r="D20" s="72"/>
    </row>
    <row r="22" ht="15">
      <c r="D22" s="72"/>
    </row>
  </sheetData>
  <sheetProtection/>
  <mergeCells count="7">
    <mergeCell ref="A3:A4"/>
    <mergeCell ref="B3:B4"/>
    <mergeCell ref="C3:C4"/>
    <mergeCell ref="D3:H3"/>
    <mergeCell ref="A6:A15"/>
    <mergeCell ref="G6:G14"/>
    <mergeCell ref="H6:H1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G26"/>
  <sheetViews>
    <sheetView zoomScalePageLayoutView="0" workbookViewId="0" topLeftCell="A20">
      <selection activeCell="F12" sqref="F12"/>
    </sheetView>
  </sheetViews>
  <sheetFormatPr defaultColWidth="11.421875" defaultRowHeight="15"/>
  <cols>
    <col min="1" max="1" width="22.421875" style="0" customWidth="1"/>
    <col min="2" max="2" width="17.00390625" style="0" customWidth="1"/>
    <col min="3" max="3" width="14.28125" style="0" customWidth="1"/>
    <col min="4" max="4" width="24.421875" style="0" customWidth="1"/>
  </cols>
  <sheetData>
    <row r="2" ht="15.75" thickBot="1"/>
    <row r="3" spans="1:4" ht="16.5" thickBot="1">
      <c r="A3" s="73" t="s">
        <v>25</v>
      </c>
      <c r="B3" s="74" t="s">
        <v>24</v>
      </c>
      <c r="C3" s="74" t="s">
        <v>12</v>
      </c>
      <c r="D3" s="74" t="s">
        <v>7</v>
      </c>
    </row>
    <row r="4" spans="1:4" ht="25.5" customHeight="1" thickBot="1">
      <c r="A4" s="75" t="s">
        <v>28</v>
      </c>
      <c r="B4" s="76">
        <v>298500</v>
      </c>
      <c r="C4" s="76">
        <v>54126.85</v>
      </c>
      <c r="D4" s="76">
        <f>B4+C4</f>
        <v>352626.85</v>
      </c>
    </row>
    <row r="5" spans="1:4" ht="15.75" thickBot="1">
      <c r="A5" s="75" t="s">
        <v>29</v>
      </c>
      <c r="B5" s="76">
        <v>135000</v>
      </c>
      <c r="C5" s="77">
        <v>0</v>
      </c>
      <c r="D5" s="76">
        <f aca="true" t="shared" si="0" ref="D5:D13">B5+C5</f>
        <v>135000</v>
      </c>
    </row>
    <row r="6" spans="1:7" ht="15.75" thickBot="1">
      <c r="A6" s="75" t="s">
        <v>14</v>
      </c>
      <c r="B6" s="77">
        <v>0</v>
      </c>
      <c r="C6" s="76">
        <v>316000</v>
      </c>
      <c r="D6" s="76">
        <f t="shared" si="0"/>
        <v>316000</v>
      </c>
      <c r="G6">
        <v>54373.7</v>
      </c>
    </row>
    <row r="7" spans="1:7" ht="15.75" thickBot="1">
      <c r="A7" s="75" t="s">
        <v>15</v>
      </c>
      <c r="B7" s="77">
        <v>0</v>
      </c>
      <c r="C7" s="76">
        <v>301000</v>
      </c>
      <c r="D7" s="76">
        <f t="shared" si="0"/>
        <v>301000</v>
      </c>
      <c r="G7">
        <v>246.85</v>
      </c>
    </row>
    <row r="8" spans="1:7" ht="15.75" thickBot="1">
      <c r="A8" s="75" t="s">
        <v>43</v>
      </c>
      <c r="B8" s="76">
        <v>295000</v>
      </c>
      <c r="C8" s="76">
        <v>63873.15</v>
      </c>
      <c r="D8" s="76">
        <f t="shared" si="0"/>
        <v>358873.15</v>
      </c>
      <c r="G8">
        <f>G6-G7</f>
        <v>54126.85</v>
      </c>
    </row>
    <row r="9" spans="1:4" ht="15.75" thickBot="1">
      <c r="A9" s="75" t="s">
        <v>30</v>
      </c>
      <c r="B9" s="76">
        <v>1087760</v>
      </c>
      <c r="C9" s="77">
        <v>0</v>
      </c>
      <c r="D9" s="76">
        <f t="shared" si="0"/>
        <v>1087760</v>
      </c>
    </row>
    <row r="10" spans="1:4" ht="15.75" thickBot="1">
      <c r="A10" s="75" t="s">
        <v>31</v>
      </c>
      <c r="B10" s="76">
        <v>398086</v>
      </c>
      <c r="C10" s="76">
        <v>165000</v>
      </c>
      <c r="D10" s="76">
        <f t="shared" si="0"/>
        <v>563086</v>
      </c>
    </row>
    <row r="11" spans="1:4" ht="23.25" thickBot="1">
      <c r="A11" s="75" t="s">
        <v>32</v>
      </c>
      <c r="B11" s="76">
        <v>88992</v>
      </c>
      <c r="C11" s="77">
        <v>0</v>
      </c>
      <c r="D11" s="76">
        <f t="shared" si="0"/>
        <v>88992</v>
      </c>
    </row>
    <row r="12" spans="1:4" ht="15.75" thickBot="1">
      <c r="A12" s="75" t="s">
        <v>33</v>
      </c>
      <c r="B12" s="76">
        <v>1221708.34</v>
      </c>
      <c r="C12" s="77">
        <v>0</v>
      </c>
      <c r="D12" s="76">
        <f t="shared" si="0"/>
        <v>1221708.34</v>
      </c>
    </row>
    <row r="13" spans="1:4" ht="15.75" thickBot="1">
      <c r="A13" s="75" t="s">
        <v>34</v>
      </c>
      <c r="B13" s="77">
        <v>0</v>
      </c>
      <c r="C13" s="76">
        <v>100000</v>
      </c>
      <c r="D13" s="76">
        <f t="shared" si="0"/>
        <v>100000</v>
      </c>
    </row>
    <row r="14" spans="1:4" ht="30.75" thickBot="1">
      <c r="A14" s="78" t="s">
        <v>13</v>
      </c>
      <c r="B14" s="79">
        <f>SUM(B4:B13)</f>
        <v>3525046.34</v>
      </c>
      <c r="C14" s="79">
        <f>SUM(C4:C13)</f>
        <v>1000000</v>
      </c>
      <c r="D14" s="79">
        <f>SUM(D4:D13)</f>
        <v>4525046.34</v>
      </c>
    </row>
    <row r="15" spans="1:4" ht="15.75" thickBot="1">
      <c r="A15" s="80"/>
      <c r="B15" s="81"/>
      <c r="C15" s="81"/>
      <c r="D15" s="82"/>
    </row>
    <row r="16" spans="1:4" ht="15.75" thickBot="1">
      <c r="A16" s="75" t="s">
        <v>27</v>
      </c>
      <c r="B16" s="76">
        <v>197400</v>
      </c>
      <c r="C16" s="76">
        <v>0</v>
      </c>
      <c r="D16" s="76">
        <f>B16+C16</f>
        <v>197400</v>
      </c>
    </row>
    <row r="17" spans="1:4" ht="15.75" thickBot="1">
      <c r="A17" s="75" t="s">
        <v>23</v>
      </c>
      <c r="B17" s="77">
        <v>0</v>
      </c>
      <c r="C17" s="76">
        <v>40000</v>
      </c>
      <c r="D17" s="76">
        <f>B17+C17</f>
        <v>40000</v>
      </c>
    </row>
    <row r="18" spans="1:4" ht="23.25" thickBot="1">
      <c r="A18" s="83" t="s">
        <v>47</v>
      </c>
      <c r="B18" s="77">
        <v>0</v>
      </c>
      <c r="C18" s="76">
        <v>40000</v>
      </c>
      <c r="D18" s="76">
        <f>B18+C18</f>
        <v>40000</v>
      </c>
    </row>
    <row r="19" spans="1:4" ht="23.25" thickBot="1">
      <c r="A19" s="83" t="s">
        <v>49</v>
      </c>
      <c r="B19" s="84">
        <v>0</v>
      </c>
      <c r="C19" s="85">
        <v>20000</v>
      </c>
      <c r="D19" s="76">
        <f>B19+C19</f>
        <v>20000</v>
      </c>
    </row>
    <row r="20" spans="1:7" ht="45.75" thickBot="1">
      <c r="A20" s="78" t="s">
        <v>35</v>
      </c>
      <c r="B20" s="79">
        <f>SUM(B16:B19)</f>
        <v>197400</v>
      </c>
      <c r="C20" s="79">
        <f>SUM(C16:C19)</f>
        <v>100000</v>
      </c>
      <c r="D20" s="79">
        <f>SUM(D16:D19)</f>
        <v>297400</v>
      </c>
      <c r="G20">
        <v>353274.66</v>
      </c>
    </row>
    <row r="21" spans="1:7" ht="15.75" thickBot="1">
      <c r="A21" s="86"/>
      <c r="B21" s="87"/>
      <c r="C21" s="87"/>
      <c r="D21" s="87"/>
      <c r="G21">
        <v>851041.92</v>
      </c>
    </row>
    <row r="22" spans="1:7" ht="15.75" thickBot="1">
      <c r="A22" s="78" t="s">
        <v>16</v>
      </c>
      <c r="B22" s="79">
        <v>1053172.2</v>
      </c>
      <c r="C22" s="79">
        <v>2182835.1</v>
      </c>
      <c r="D22" s="79">
        <v>3236007.3</v>
      </c>
      <c r="G22" s="92">
        <v>93699</v>
      </c>
    </row>
    <row r="23" spans="1:7" ht="16.5" thickBot="1">
      <c r="A23" s="88"/>
      <c r="B23" s="89"/>
      <c r="C23" s="89"/>
      <c r="D23" s="89"/>
      <c r="G23">
        <v>219487</v>
      </c>
    </row>
    <row r="24" spans="1:7" ht="32.25" thickBot="1">
      <c r="A24" s="90" t="s">
        <v>26</v>
      </c>
      <c r="B24" s="91">
        <v>4775618.54</v>
      </c>
      <c r="C24" s="91">
        <v>3728561.95</v>
      </c>
      <c r="D24" s="91">
        <v>8504180.49</v>
      </c>
      <c r="G24" s="93">
        <v>71742.59</v>
      </c>
    </row>
    <row r="25" ht="15">
      <c r="G25">
        <v>35577.6</v>
      </c>
    </row>
    <row r="26" ht="15">
      <c r="G26">
        <v>19665</v>
      </c>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3:I69"/>
  <sheetViews>
    <sheetView zoomScalePageLayoutView="0" workbookViewId="0" topLeftCell="A21">
      <selection activeCell="E73" sqref="E73"/>
    </sheetView>
  </sheetViews>
  <sheetFormatPr defaultColWidth="11.421875" defaultRowHeight="15"/>
  <cols>
    <col min="6" max="7" width="14.00390625" style="0" customWidth="1"/>
    <col min="9" max="9" width="17.7109375" style="0" customWidth="1"/>
  </cols>
  <sheetData>
    <row r="2" ht="15.75" thickBot="1"/>
    <row r="3" spans="1:5" ht="15">
      <c r="A3" s="339" t="s">
        <v>73</v>
      </c>
      <c r="B3" s="340"/>
      <c r="C3" s="340"/>
      <c r="D3" s="340"/>
      <c r="E3" s="341"/>
    </row>
    <row r="4" spans="1:5" ht="15.75" thickBot="1">
      <c r="A4" s="342"/>
      <c r="B4" s="343"/>
      <c r="C4" s="343"/>
      <c r="D4" s="343"/>
      <c r="E4" s="344"/>
    </row>
    <row r="5" ht="15">
      <c r="A5" s="95" t="s">
        <v>74</v>
      </c>
    </row>
    <row r="6" spans="1:9" ht="15">
      <c r="A6" s="328" t="s">
        <v>58</v>
      </c>
      <c r="B6" s="329" t="s">
        <v>50</v>
      </c>
      <c r="C6" s="328" t="s">
        <v>59</v>
      </c>
      <c r="D6" s="330" t="s">
        <v>60</v>
      </c>
      <c r="E6" s="331"/>
      <c r="F6" s="331"/>
      <c r="G6" s="331"/>
      <c r="H6" s="331"/>
      <c r="I6" s="332"/>
    </row>
    <row r="7" spans="1:9" ht="96">
      <c r="A7" s="328"/>
      <c r="B7" s="329"/>
      <c r="C7" s="328"/>
      <c r="D7" s="64" t="s">
        <v>61</v>
      </c>
      <c r="E7" s="94" t="s">
        <v>75</v>
      </c>
      <c r="F7" s="96" t="s">
        <v>56</v>
      </c>
      <c r="G7" s="96" t="s">
        <v>62</v>
      </c>
      <c r="H7" s="96" t="s">
        <v>76</v>
      </c>
      <c r="I7" s="96" t="s">
        <v>77</v>
      </c>
    </row>
    <row r="8" ht="15.75" thickBot="1"/>
    <row r="9" spans="1:9" ht="33.75">
      <c r="A9" s="345" t="s">
        <v>55</v>
      </c>
      <c r="B9" s="97" t="s">
        <v>37</v>
      </c>
      <c r="C9" s="67">
        <f>SUM(D9:E9)</f>
        <v>4525046.34</v>
      </c>
      <c r="D9" s="68">
        <v>3525046.34</v>
      </c>
      <c r="E9" s="68">
        <v>1000000</v>
      </c>
      <c r="F9" s="336">
        <v>20000000</v>
      </c>
      <c r="G9" s="336"/>
      <c r="H9" s="347"/>
      <c r="I9" s="68">
        <v>1000000</v>
      </c>
    </row>
    <row r="10" spans="1:9" ht="33.75">
      <c r="A10" s="346"/>
      <c r="B10" s="97" t="s">
        <v>51</v>
      </c>
      <c r="C10" s="67">
        <f aca="true" t="shared" si="0" ref="C10:C23">SUM(D10:E10)</f>
        <v>18048.02</v>
      </c>
      <c r="D10" s="68">
        <v>18048.02</v>
      </c>
      <c r="E10" s="68">
        <v>0</v>
      </c>
      <c r="F10" s="337"/>
      <c r="G10" s="337"/>
      <c r="H10" s="348"/>
      <c r="I10" s="68">
        <v>0</v>
      </c>
    </row>
    <row r="11" spans="1:9" ht="33.75">
      <c r="A11" s="346"/>
      <c r="B11" s="97" t="s">
        <v>52</v>
      </c>
      <c r="C11" s="67">
        <f t="shared" si="0"/>
        <v>100236</v>
      </c>
      <c r="D11" s="68">
        <v>0</v>
      </c>
      <c r="E11" s="68">
        <v>100236</v>
      </c>
      <c r="F11" s="337"/>
      <c r="G11" s="337"/>
      <c r="H11" s="348"/>
      <c r="I11" s="68">
        <f>+E11</f>
        <v>100236</v>
      </c>
    </row>
    <row r="12" spans="1:9" ht="33.75">
      <c r="A12" s="346"/>
      <c r="B12" s="97" t="s">
        <v>63</v>
      </c>
      <c r="C12" s="67">
        <f t="shared" si="0"/>
        <v>0</v>
      </c>
      <c r="D12" s="68">
        <v>0</v>
      </c>
      <c r="E12" s="68">
        <v>0</v>
      </c>
      <c r="F12" s="337"/>
      <c r="G12" s="337"/>
      <c r="H12" s="348"/>
      <c r="I12" s="68">
        <v>0</v>
      </c>
    </row>
    <row r="13" spans="1:9" ht="22.5">
      <c r="A13" s="346"/>
      <c r="B13" s="97" t="s">
        <v>53</v>
      </c>
      <c r="C13" s="67">
        <f t="shared" si="0"/>
        <v>516765.78</v>
      </c>
      <c r="D13" s="98">
        <v>235281</v>
      </c>
      <c r="E13" s="68">
        <v>281484.78</v>
      </c>
      <c r="F13" s="337"/>
      <c r="G13" s="337"/>
      <c r="H13" s="348"/>
      <c r="I13" s="68">
        <f>+E13</f>
        <v>281484.78</v>
      </c>
    </row>
    <row r="14" spans="1:9" ht="33.75">
      <c r="A14" s="346"/>
      <c r="B14" s="97" t="s">
        <v>54</v>
      </c>
      <c r="C14" s="67">
        <f t="shared" si="0"/>
        <v>353274.66000000003</v>
      </c>
      <c r="D14" s="68">
        <v>153274.66</v>
      </c>
      <c r="E14" s="68">
        <v>200000</v>
      </c>
      <c r="F14" s="337"/>
      <c r="G14" s="337"/>
      <c r="H14" s="348"/>
      <c r="I14" s="68">
        <v>200000</v>
      </c>
    </row>
    <row r="15" spans="1:9" s="102" customFormat="1" ht="36">
      <c r="A15" s="346"/>
      <c r="B15" s="99" t="s">
        <v>78</v>
      </c>
      <c r="C15" s="100">
        <f t="shared" si="0"/>
        <v>272133.46</v>
      </c>
      <c r="D15" s="101">
        <v>0</v>
      </c>
      <c r="E15" s="101">
        <v>272133.46</v>
      </c>
      <c r="F15" s="337"/>
      <c r="G15" s="337"/>
      <c r="H15" s="348"/>
      <c r="I15" s="101">
        <v>272133.46</v>
      </c>
    </row>
    <row r="16" spans="1:9" ht="33.75">
      <c r="A16" s="346"/>
      <c r="B16" s="97" t="s">
        <v>64</v>
      </c>
      <c r="C16" s="67">
        <f t="shared" si="0"/>
        <v>281033.01</v>
      </c>
      <c r="D16" s="68">
        <v>0</v>
      </c>
      <c r="E16" s="68">
        <v>281033.01</v>
      </c>
      <c r="F16" s="337"/>
      <c r="G16" s="337"/>
      <c r="H16" s="348"/>
      <c r="I16" s="68">
        <v>281033.01</v>
      </c>
    </row>
    <row r="17" spans="1:9" ht="33.75">
      <c r="A17" s="346"/>
      <c r="B17" s="97" t="s">
        <v>65</v>
      </c>
      <c r="C17" s="67">
        <f t="shared" si="0"/>
        <v>219487</v>
      </c>
      <c r="D17" s="68">
        <v>120000</v>
      </c>
      <c r="E17" s="68">
        <v>99487</v>
      </c>
      <c r="F17" s="337"/>
      <c r="G17" s="337"/>
      <c r="H17" s="348"/>
      <c r="I17" s="68">
        <v>99487</v>
      </c>
    </row>
    <row r="18" spans="1:9" ht="33.75">
      <c r="A18" s="346"/>
      <c r="B18" s="97" t="s">
        <v>72</v>
      </c>
      <c r="C18" s="67">
        <f t="shared" si="0"/>
        <v>93699</v>
      </c>
      <c r="D18" s="68">
        <v>0</v>
      </c>
      <c r="E18" s="68">
        <v>93699</v>
      </c>
      <c r="F18" s="337"/>
      <c r="G18" s="337"/>
      <c r="H18" s="348"/>
      <c r="I18" s="68">
        <v>93699</v>
      </c>
    </row>
    <row r="19" spans="1:9" ht="33.75">
      <c r="A19" s="346"/>
      <c r="B19" s="97" t="s">
        <v>66</v>
      </c>
      <c r="C19" s="67">
        <f t="shared" si="0"/>
        <v>93108</v>
      </c>
      <c r="D19" s="68">
        <v>40000</v>
      </c>
      <c r="E19" s="68">
        <v>53108</v>
      </c>
      <c r="F19" s="337"/>
      <c r="G19" s="337"/>
      <c r="H19" s="348"/>
      <c r="I19" s="68">
        <v>53108</v>
      </c>
    </row>
    <row r="20" spans="1:9" ht="33.75">
      <c r="A20" s="346"/>
      <c r="B20" s="97" t="s">
        <v>67</v>
      </c>
      <c r="C20" s="67">
        <f t="shared" si="0"/>
        <v>71742.59</v>
      </c>
      <c r="D20" s="68">
        <v>26903.61</v>
      </c>
      <c r="E20" s="68">
        <v>44838.979999999996</v>
      </c>
      <c r="F20" s="337"/>
      <c r="G20" s="337"/>
      <c r="H20" s="348"/>
      <c r="I20" s="68">
        <v>44838.979999999996</v>
      </c>
    </row>
    <row r="21" spans="1:9" ht="33.75">
      <c r="A21" s="346"/>
      <c r="B21" s="97" t="s">
        <v>68</v>
      </c>
      <c r="C21" s="67">
        <f t="shared" si="0"/>
        <v>35577.6</v>
      </c>
      <c r="D21" s="68">
        <v>10673.28</v>
      </c>
      <c r="E21" s="68">
        <v>24904.32</v>
      </c>
      <c r="F21" s="337"/>
      <c r="G21" s="337"/>
      <c r="H21" s="348"/>
      <c r="I21" s="68">
        <v>24904.32</v>
      </c>
    </row>
    <row r="22" spans="1:9" ht="33.75">
      <c r="A22" s="346"/>
      <c r="B22" s="97" t="s">
        <v>69</v>
      </c>
      <c r="C22" s="67">
        <f t="shared" si="0"/>
        <v>19665</v>
      </c>
      <c r="D22" s="68">
        <v>0</v>
      </c>
      <c r="E22" s="68">
        <v>19665</v>
      </c>
      <c r="F22" s="337"/>
      <c r="G22" s="337"/>
      <c r="H22" s="348"/>
      <c r="I22" s="68">
        <v>19665</v>
      </c>
    </row>
    <row r="23" spans="1:9" ht="67.5">
      <c r="A23" s="346"/>
      <c r="B23" s="97" t="s">
        <v>70</v>
      </c>
      <c r="C23" s="67">
        <f t="shared" si="0"/>
        <v>297400</v>
      </c>
      <c r="D23" s="68">
        <v>197400</v>
      </c>
      <c r="E23" s="68">
        <v>100000</v>
      </c>
      <c r="F23" s="338"/>
      <c r="G23" s="338"/>
      <c r="H23" s="349"/>
      <c r="I23" s="68">
        <v>100000</v>
      </c>
    </row>
    <row r="24" spans="1:9" ht="15">
      <c r="A24" s="346"/>
      <c r="B24" s="69" t="s">
        <v>71</v>
      </c>
      <c r="C24" s="70">
        <f>SUM(C9:C23)</f>
        <v>6897216.459999999</v>
      </c>
      <c r="D24" s="70">
        <f>SUM(D9:D23)</f>
        <v>4326626.91</v>
      </c>
      <c r="E24" s="103">
        <f>SUM(E9:E23)</f>
        <v>2570589.55</v>
      </c>
      <c r="F24" s="70">
        <f>SUM(F9)</f>
        <v>20000000</v>
      </c>
      <c r="G24" s="70">
        <f>SUM(D24:F24)</f>
        <v>26897216.46</v>
      </c>
      <c r="H24" s="70">
        <v>1043506.25</v>
      </c>
      <c r="I24" s="70">
        <f>SUM(I9:I23)</f>
        <v>2570589.55</v>
      </c>
    </row>
    <row r="25" spans="1:9" ht="15" hidden="1">
      <c r="A25" s="104"/>
      <c r="B25" s="105"/>
      <c r="C25" s="106"/>
      <c r="D25" s="106"/>
      <c r="E25" s="106"/>
      <c r="F25" s="107"/>
      <c r="G25" s="3"/>
      <c r="H25" s="3"/>
      <c r="I25" s="3"/>
    </row>
    <row r="26" spans="1:9" ht="15" hidden="1">
      <c r="A26" s="328" t="s">
        <v>58</v>
      </c>
      <c r="B26" s="329" t="s">
        <v>50</v>
      </c>
      <c r="C26" s="328" t="s">
        <v>59</v>
      </c>
      <c r="D26" s="330" t="s">
        <v>60</v>
      </c>
      <c r="E26" s="331"/>
      <c r="F26" s="331"/>
      <c r="G26" s="331"/>
      <c r="H26" s="331"/>
      <c r="I26" s="332"/>
    </row>
    <row r="27" spans="1:9" ht="60" hidden="1">
      <c r="A27" s="328"/>
      <c r="B27" s="329"/>
      <c r="C27" s="328"/>
      <c r="D27" s="108" t="s">
        <v>61</v>
      </c>
      <c r="E27" s="109" t="s">
        <v>75</v>
      </c>
      <c r="F27" s="66" t="s">
        <v>79</v>
      </c>
      <c r="G27" s="66" t="s">
        <v>62</v>
      </c>
      <c r="H27" s="66" t="s">
        <v>76</v>
      </c>
      <c r="I27" s="66" t="s">
        <v>77</v>
      </c>
    </row>
    <row r="28" ht="15.75" hidden="1" thickBot="1"/>
    <row r="29" spans="1:9" ht="33.75" hidden="1">
      <c r="A29" s="345" t="s">
        <v>80</v>
      </c>
      <c r="B29" s="97" t="s">
        <v>37</v>
      </c>
      <c r="C29" s="110">
        <v>5243902</v>
      </c>
      <c r="D29" s="111">
        <v>3925180</v>
      </c>
      <c r="E29" s="68">
        <v>1318722</v>
      </c>
      <c r="F29" s="336">
        <v>168512831.66</v>
      </c>
      <c r="G29" s="336"/>
      <c r="H29" s="347"/>
      <c r="I29" s="112">
        <v>563530.82</v>
      </c>
    </row>
    <row r="30" spans="1:9" ht="22.5" hidden="1">
      <c r="A30" s="346"/>
      <c r="B30" s="97" t="s">
        <v>51</v>
      </c>
      <c r="C30" s="110">
        <v>133850.95</v>
      </c>
      <c r="D30" s="111">
        <v>0</v>
      </c>
      <c r="E30" s="68">
        <v>133850.95</v>
      </c>
      <c r="F30" s="337"/>
      <c r="G30" s="337"/>
      <c r="H30" s="348"/>
      <c r="I30" s="113"/>
    </row>
    <row r="31" spans="1:9" ht="22.5" hidden="1">
      <c r="A31" s="346"/>
      <c r="B31" s="97" t="s">
        <v>52</v>
      </c>
      <c r="C31" s="110">
        <v>75177.5</v>
      </c>
      <c r="D31" s="111">
        <v>0</v>
      </c>
      <c r="E31" s="68">
        <v>75177.5</v>
      </c>
      <c r="F31" s="337"/>
      <c r="G31" s="337"/>
      <c r="H31" s="348"/>
      <c r="I31" s="113"/>
    </row>
    <row r="32" spans="1:9" ht="22.5" hidden="1">
      <c r="A32" s="346"/>
      <c r="B32" s="97" t="s">
        <v>63</v>
      </c>
      <c r="C32" s="110">
        <v>0</v>
      </c>
      <c r="D32" s="111">
        <v>0</v>
      </c>
      <c r="E32" s="68">
        <v>0</v>
      </c>
      <c r="F32" s="337"/>
      <c r="G32" s="337"/>
      <c r="H32" s="348"/>
      <c r="I32" s="113"/>
    </row>
    <row r="33" spans="1:9" ht="22.5" hidden="1">
      <c r="A33" s="346"/>
      <c r="B33" s="97" t="s">
        <v>53</v>
      </c>
      <c r="C33" s="110">
        <v>211072.44</v>
      </c>
      <c r="D33" s="111">
        <v>0</v>
      </c>
      <c r="E33" s="68">
        <v>211072.44</v>
      </c>
      <c r="F33" s="337"/>
      <c r="G33" s="337"/>
      <c r="H33" s="348"/>
      <c r="I33" s="113"/>
    </row>
    <row r="34" spans="1:9" ht="33.75" hidden="1">
      <c r="A34" s="346"/>
      <c r="B34" s="97" t="s">
        <v>54</v>
      </c>
      <c r="C34" s="110">
        <v>0</v>
      </c>
      <c r="D34" s="111">
        <v>0</v>
      </c>
      <c r="E34" s="68">
        <v>0</v>
      </c>
      <c r="F34" s="337"/>
      <c r="G34" s="337"/>
      <c r="H34" s="348"/>
      <c r="I34" s="113"/>
    </row>
    <row r="35" spans="1:9" ht="33.75" hidden="1">
      <c r="A35" s="346"/>
      <c r="B35" s="97" t="s">
        <v>64</v>
      </c>
      <c r="C35" s="110">
        <v>100368.93</v>
      </c>
      <c r="D35" s="111">
        <v>0</v>
      </c>
      <c r="E35" s="68">
        <v>100368.93</v>
      </c>
      <c r="F35" s="337"/>
      <c r="G35" s="337"/>
      <c r="H35" s="348"/>
      <c r="I35" s="114">
        <v>100368.93</v>
      </c>
    </row>
    <row r="36" spans="1:9" ht="33.75" hidden="1">
      <c r="A36" s="346"/>
      <c r="B36" s="97" t="s">
        <v>65</v>
      </c>
      <c r="C36" s="110">
        <v>0</v>
      </c>
      <c r="D36" s="111">
        <v>0</v>
      </c>
      <c r="E36" s="68">
        <v>0</v>
      </c>
      <c r="F36" s="337"/>
      <c r="G36" s="337"/>
      <c r="H36" s="348"/>
      <c r="I36" s="113"/>
    </row>
    <row r="37" spans="1:9" ht="33.75" hidden="1">
      <c r="A37" s="346"/>
      <c r="B37" s="97" t="s">
        <v>66</v>
      </c>
      <c r="C37" s="110">
        <v>0</v>
      </c>
      <c r="D37" s="111">
        <v>0</v>
      </c>
      <c r="E37" s="68">
        <v>0</v>
      </c>
      <c r="F37" s="337"/>
      <c r="G37" s="337"/>
      <c r="H37" s="348"/>
      <c r="I37" s="113"/>
    </row>
    <row r="38" spans="1:9" ht="33.75" hidden="1">
      <c r="A38" s="346"/>
      <c r="B38" s="97" t="s">
        <v>67</v>
      </c>
      <c r="C38" s="110">
        <v>0</v>
      </c>
      <c r="D38" s="111">
        <v>0</v>
      </c>
      <c r="E38" s="68">
        <v>0</v>
      </c>
      <c r="F38" s="337"/>
      <c r="G38" s="337"/>
      <c r="H38" s="348"/>
      <c r="I38" s="113"/>
    </row>
    <row r="39" spans="1:9" ht="33.75" hidden="1">
      <c r="A39" s="346"/>
      <c r="B39" s="97" t="s">
        <v>68</v>
      </c>
      <c r="C39" s="110">
        <v>0</v>
      </c>
      <c r="D39" s="111">
        <v>0</v>
      </c>
      <c r="E39" s="68">
        <v>0</v>
      </c>
      <c r="F39" s="337"/>
      <c r="G39" s="337"/>
      <c r="H39" s="348"/>
      <c r="I39" s="113"/>
    </row>
    <row r="40" spans="1:9" ht="33.75" hidden="1">
      <c r="A40" s="346"/>
      <c r="B40" s="97" t="s">
        <v>69</v>
      </c>
      <c r="C40" s="110">
        <v>0</v>
      </c>
      <c r="D40" s="111">
        <v>0</v>
      </c>
      <c r="E40" s="68">
        <v>0</v>
      </c>
      <c r="F40" s="337"/>
      <c r="G40" s="337"/>
      <c r="H40" s="348"/>
      <c r="I40" s="113"/>
    </row>
    <row r="41" spans="1:9" ht="67.5" hidden="1">
      <c r="A41" s="346"/>
      <c r="B41" s="97" t="s">
        <v>70</v>
      </c>
      <c r="C41" s="110">
        <v>262195.1</v>
      </c>
      <c r="D41" s="111">
        <v>0</v>
      </c>
      <c r="E41" s="68">
        <v>262195.1</v>
      </c>
      <c r="F41" s="338"/>
      <c r="G41" s="338"/>
      <c r="H41" s="349"/>
      <c r="I41" s="115">
        <v>262195.1</v>
      </c>
    </row>
    <row r="42" spans="1:9" ht="15" hidden="1">
      <c r="A42" s="350"/>
      <c r="B42" s="116" t="s">
        <v>71</v>
      </c>
      <c r="C42" s="70">
        <v>6026566.92</v>
      </c>
      <c r="D42" s="70">
        <v>3925180</v>
      </c>
      <c r="E42" s="103">
        <v>2101386.92</v>
      </c>
      <c r="F42" s="70">
        <v>168512831.66</v>
      </c>
      <c r="G42" s="70">
        <v>174539398.57999998</v>
      </c>
      <c r="H42" s="70">
        <v>563530.82</v>
      </c>
      <c r="I42" s="70">
        <v>926094.85</v>
      </c>
    </row>
    <row r="43" spans="1:9" ht="15" hidden="1">
      <c r="A43" s="351" t="s">
        <v>81</v>
      </c>
      <c r="B43" s="351"/>
      <c r="C43" s="351"/>
      <c r="D43" s="351"/>
      <c r="E43" s="351"/>
      <c r="F43" s="351"/>
      <c r="G43" s="351"/>
      <c r="H43" s="117"/>
      <c r="I43" s="117"/>
    </row>
    <row r="44" spans="1:9" ht="15" hidden="1">
      <c r="A44" s="118"/>
      <c r="B44" s="352" t="s">
        <v>82</v>
      </c>
      <c r="C44" s="352"/>
      <c r="D44" s="353"/>
      <c r="E44" s="353"/>
      <c r="F44" s="353"/>
      <c r="G44" s="353"/>
      <c r="H44" s="117"/>
      <c r="I44" s="117"/>
    </row>
    <row r="45" spans="1:9" ht="15" hidden="1">
      <c r="A45" s="328" t="s">
        <v>58</v>
      </c>
      <c r="B45" s="329" t="s">
        <v>50</v>
      </c>
      <c r="C45" s="328" t="s">
        <v>59</v>
      </c>
      <c r="D45" s="330" t="s">
        <v>60</v>
      </c>
      <c r="E45" s="331"/>
      <c r="F45" s="331"/>
      <c r="G45" s="331"/>
      <c r="H45" s="331"/>
      <c r="I45" s="332"/>
    </row>
    <row r="46" spans="1:9" ht="60" hidden="1">
      <c r="A46" s="328"/>
      <c r="B46" s="329"/>
      <c r="C46" s="328"/>
      <c r="D46" s="64" t="s">
        <v>61</v>
      </c>
      <c r="E46" s="94" t="s">
        <v>75</v>
      </c>
      <c r="F46" s="66" t="s">
        <v>83</v>
      </c>
      <c r="G46" s="66" t="s">
        <v>62</v>
      </c>
      <c r="H46" s="66" t="s">
        <v>76</v>
      </c>
      <c r="I46" s="66" t="s">
        <v>77</v>
      </c>
    </row>
    <row r="47" ht="15.75" hidden="1" thickBot="1"/>
    <row r="48" spans="1:9" ht="33.75" hidden="1">
      <c r="A48" s="345" t="s">
        <v>84</v>
      </c>
      <c r="B48" s="97" t="s">
        <v>37</v>
      </c>
      <c r="C48" s="67">
        <v>1327076</v>
      </c>
      <c r="D48" s="68">
        <v>0</v>
      </c>
      <c r="E48" s="68">
        <v>1327076</v>
      </c>
      <c r="F48" s="336">
        <v>3763777</v>
      </c>
      <c r="G48" s="336"/>
      <c r="H48" s="347"/>
      <c r="I48" s="119">
        <v>344963.88</v>
      </c>
    </row>
    <row r="49" spans="1:9" ht="22.5" hidden="1">
      <c r="A49" s="346"/>
      <c r="B49" s="97" t="s">
        <v>51</v>
      </c>
      <c r="C49" s="67">
        <v>215445.46</v>
      </c>
      <c r="D49" s="68">
        <v>0</v>
      </c>
      <c r="E49" s="68">
        <v>215445.46</v>
      </c>
      <c r="F49" s="337"/>
      <c r="G49" s="337"/>
      <c r="H49" s="348"/>
      <c r="I49" s="113"/>
    </row>
    <row r="50" spans="1:9" ht="22.5" hidden="1">
      <c r="A50" s="346"/>
      <c r="B50" s="97" t="s">
        <v>52</v>
      </c>
      <c r="C50" s="67">
        <v>40645.7</v>
      </c>
      <c r="D50" s="68">
        <v>0</v>
      </c>
      <c r="E50" s="68">
        <v>40645.7</v>
      </c>
      <c r="F50" s="337"/>
      <c r="G50" s="337"/>
      <c r="H50" s="348"/>
      <c r="I50" s="113"/>
    </row>
    <row r="51" spans="1:9" ht="22.5" hidden="1">
      <c r="A51" s="346"/>
      <c r="B51" s="97" t="s">
        <v>63</v>
      </c>
      <c r="C51" s="67">
        <v>0</v>
      </c>
      <c r="D51" s="68">
        <v>0</v>
      </c>
      <c r="E51" s="68">
        <v>0</v>
      </c>
      <c r="F51" s="337"/>
      <c r="G51" s="337"/>
      <c r="H51" s="348"/>
      <c r="I51" s="113"/>
    </row>
    <row r="52" spans="1:9" ht="22.5" hidden="1">
      <c r="A52" s="346"/>
      <c r="B52" s="97" t="s">
        <v>53</v>
      </c>
      <c r="C52" s="67">
        <v>262098</v>
      </c>
      <c r="D52" s="68">
        <v>0</v>
      </c>
      <c r="E52" s="68">
        <v>262098</v>
      </c>
      <c r="F52" s="337"/>
      <c r="G52" s="337"/>
      <c r="H52" s="348"/>
      <c r="I52" s="113"/>
    </row>
    <row r="53" spans="1:9" ht="33.75" hidden="1">
      <c r="A53" s="346"/>
      <c r="B53" s="97" t="s">
        <v>54</v>
      </c>
      <c r="C53" s="67">
        <v>100000</v>
      </c>
      <c r="D53" s="68">
        <v>0</v>
      </c>
      <c r="E53" s="68">
        <v>100000</v>
      </c>
      <c r="F53" s="337"/>
      <c r="G53" s="337"/>
      <c r="H53" s="348"/>
      <c r="I53" s="114">
        <v>100000</v>
      </c>
    </row>
    <row r="54" spans="1:9" ht="33.75" hidden="1">
      <c r="A54" s="346"/>
      <c r="B54" s="97" t="s">
        <v>64</v>
      </c>
      <c r="C54" s="67">
        <v>20040</v>
      </c>
      <c r="D54" s="68">
        <v>0</v>
      </c>
      <c r="E54" s="68">
        <v>20040</v>
      </c>
      <c r="F54" s="337"/>
      <c r="G54" s="337"/>
      <c r="H54" s="348"/>
      <c r="I54" s="114">
        <v>20040</v>
      </c>
    </row>
    <row r="55" spans="1:9" ht="33.75" hidden="1">
      <c r="A55" s="346"/>
      <c r="B55" s="97" t="s">
        <v>65</v>
      </c>
      <c r="C55" s="67">
        <v>27380</v>
      </c>
      <c r="D55" s="68">
        <v>0</v>
      </c>
      <c r="E55" s="68">
        <v>27380</v>
      </c>
      <c r="F55" s="337"/>
      <c r="G55" s="337"/>
      <c r="H55" s="348"/>
      <c r="I55" s="114">
        <v>27380</v>
      </c>
    </row>
    <row r="56" spans="1:9" ht="33.75" hidden="1">
      <c r="A56" s="346"/>
      <c r="B56" s="97" t="s">
        <v>66</v>
      </c>
      <c r="C56" s="67">
        <v>0</v>
      </c>
      <c r="D56" s="68">
        <v>0</v>
      </c>
      <c r="E56" s="68">
        <v>0</v>
      </c>
      <c r="F56" s="337"/>
      <c r="G56" s="337"/>
      <c r="H56" s="348"/>
      <c r="I56" s="113"/>
    </row>
    <row r="57" spans="1:9" ht="33.75" hidden="1">
      <c r="A57" s="346"/>
      <c r="B57" s="97" t="s">
        <v>67</v>
      </c>
      <c r="C57" s="67">
        <v>0</v>
      </c>
      <c r="D57" s="68">
        <v>0</v>
      </c>
      <c r="E57" s="68">
        <v>0</v>
      </c>
      <c r="F57" s="337"/>
      <c r="G57" s="337"/>
      <c r="H57" s="348"/>
      <c r="I57" s="113"/>
    </row>
    <row r="58" spans="1:9" ht="33.75" hidden="1">
      <c r="A58" s="346"/>
      <c r="B58" s="97" t="s">
        <v>68</v>
      </c>
      <c r="C58" s="67">
        <v>0</v>
      </c>
      <c r="D58" s="68">
        <v>0</v>
      </c>
      <c r="E58" s="68">
        <v>0</v>
      </c>
      <c r="F58" s="337"/>
      <c r="G58" s="337"/>
      <c r="H58" s="348"/>
      <c r="I58" s="113"/>
    </row>
    <row r="59" spans="1:9" ht="33.75" hidden="1">
      <c r="A59" s="346"/>
      <c r="B59" s="97" t="s">
        <v>69</v>
      </c>
      <c r="C59" s="67">
        <v>0</v>
      </c>
      <c r="D59" s="68">
        <v>0</v>
      </c>
      <c r="E59" s="68">
        <v>0</v>
      </c>
      <c r="F59" s="337"/>
      <c r="G59" s="337"/>
      <c r="H59" s="348"/>
      <c r="I59" s="113"/>
    </row>
    <row r="60" spans="1:9" ht="33.75" hidden="1">
      <c r="A60" s="346"/>
      <c r="B60" s="97" t="s">
        <v>85</v>
      </c>
      <c r="C60" s="67">
        <v>100136</v>
      </c>
      <c r="D60" s="68">
        <v>100136</v>
      </c>
      <c r="E60" s="120">
        <v>0</v>
      </c>
      <c r="F60" s="337"/>
      <c r="G60" s="337"/>
      <c r="H60" s="348"/>
      <c r="I60" s="113"/>
    </row>
    <row r="61" spans="1:9" ht="67.5" hidden="1">
      <c r="A61" s="346"/>
      <c r="B61" s="97" t="s">
        <v>70</v>
      </c>
      <c r="C61" s="67">
        <v>0</v>
      </c>
      <c r="D61" s="68">
        <v>0</v>
      </c>
      <c r="E61" s="68">
        <v>0</v>
      </c>
      <c r="F61" s="338"/>
      <c r="G61" s="338"/>
      <c r="H61" s="349"/>
      <c r="I61" s="121"/>
    </row>
    <row r="62" spans="1:9" ht="15" hidden="1">
      <c r="A62" s="350"/>
      <c r="B62" s="116" t="s">
        <v>71</v>
      </c>
      <c r="C62" s="70">
        <v>2092821.16</v>
      </c>
      <c r="D62" s="70">
        <v>100136</v>
      </c>
      <c r="E62" s="103">
        <v>1992685.16</v>
      </c>
      <c r="F62" s="70">
        <v>3763777</v>
      </c>
      <c r="G62" s="70">
        <v>5856598.16</v>
      </c>
      <c r="H62" s="70">
        <v>344963.88</v>
      </c>
      <c r="I62" s="70">
        <v>492383.88</v>
      </c>
    </row>
    <row r="63" spans="1:9" ht="15" hidden="1">
      <c r="A63" s="122"/>
      <c r="B63" s="123"/>
      <c r="C63" s="124"/>
      <c r="D63" s="124"/>
      <c r="E63" s="124"/>
      <c r="F63" s="124"/>
      <c r="G63" s="124"/>
      <c r="H63" s="117"/>
      <c r="I63" s="117"/>
    </row>
    <row r="64" ht="15.75" hidden="1" thickBot="1"/>
    <row r="65" spans="1:9" ht="15.75" hidden="1" thickBot="1">
      <c r="A65" s="125" t="s">
        <v>86</v>
      </c>
      <c r="B65" s="126"/>
      <c r="C65" s="127">
        <v>14978511.219999999</v>
      </c>
      <c r="D65" s="127">
        <v>8800934.540000001</v>
      </c>
      <c r="E65" s="127">
        <v>6177576.68</v>
      </c>
      <c r="F65" s="127">
        <v>192276608.66</v>
      </c>
      <c r="G65" s="128">
        <v>207255119.88</v>
      </c>
      <c r="H65" s="128">
        <v>1952000.9499999997</v>
      </c>
      <c r="I65" s="128">
        <v>3501983.33</v>
      </c>
    </row>
    <row r="66" ht="15" hidden="1"/>
    <row r="67" ht="15" hidden="1"/>
    <row r="69" ht="15">
      <c r="G69" s="1"/>
    </row>
  </sheetData>
  <sheetProtection/>
  <mergeCells count="27">
    <mergeCell ref="A48:A62"/>
    <mergeCell ref="F48:F61"/>
    <mergeCell ref="G48:G61"/>
    <mergeCell ref="H48:H61"/>
    <mergeCell ref="A43:G43"/>
    <mergeCell ref="B44:G44"/>
    <mergeCell ref="A45:A46"/>
    <mergeCell ref="B45:B46"/>
    <mergeCell ref="C45:C46"/>
    <mergeCell ref="D45:I45"/>
    <mergeCell ref="A26:A27"/>
    <mergeCell ref="B26:B27"/>
    <mergeCell ref="C26:C27"/>
    <mergeCell ref="D26:I26"/>
    <mergeCell ref="A29:A42"/>
    <mergeCell ref="F29:F41"/>
    <mergeCell ref="G29:G41"/>
    <mergeCell ref="H29:H41"/>
    <mergeCell ref="A3:E4"/>
    <mergeCell ref="A6:A7"/>
    <mergeCell ref="B6:B7"/>
    <mergeCell ref="C6:C7"/>
    <mergeCell ref="D6:I6"/>
    <mergeCell ref="A9:A24"/>
    <mergeCell ref="F9:F23"/>
    <mergeCell ref="G9:G23"/>
    <mergeCell ref="H9:H23"/>
  </mergeCells>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2:G28"/>
  <sheetViews>
    <sheetView zoomScalePageLayoutView="0" workbookViewId="0" topLeftCell="A1">
      <selection activeCell="B14" sqref="B14"/>
    </sheetView>
  </sheetViews>
  <sheetFormatPr defaultColWidth="11.421875" defaultRowHeight="15"/>
  <cols>
    <col min="1" max="1" width="7.140625" style="0" customWidth="1"/>
    <col min="2" max="2" width="38.7109375" style="135" customWidth="1"/>
    <col min="3" max="3" width="15.8515625" style="133" customWidth="1"/>
    <col min="4" max="4" width="40.00390625" style="133" customWidth="1"/>
    <col min="5" max="5" width="11.421875" style="134" customWidth="1"/>
    <col min="6" max="6" width="14.7109375" style="4" customWidth="1"/>
  </cols>
  <sheetData>
    <row r="2" ht="18.75">
      <c r="B2" s="132" t="s">
        <v>91</v>
      </c>
    </row>
    <row r="4" spans="2:6" ht="26.25" customHeight="1">
      <c r="B4" s="136" t="s">
        <v>92</v>
      </c>
      <c r="C4" s="137" t="s">
        <v>93</v>
      </c>
      <c r="D4" s="137" t="s">
        <v>94</v>
      </c>
      <c r="E4" s="136" t="s">
        <v>95</v>
      </c>
      <c r="F4" s="136" t="s">
        <v>96</v>
      </c>
    </row>
    <row r="5" spans="1:6" ht="15">
      <c r="A5" s="138"/>
      <c r="B5" s="139" t="s">
        <v>28</v>
      </c>
      <c r="C5" s="140"/>
      <c r="D5" s="140"/>
      <c r="E5" s="140"/>
      <c r="F5" s="140"/>
    </row>
    <row r="6" spans="2:7" ht="125.25" customHeight="1">
      <c r="B6" s="141" t="s">
        <v>97</v>
      </c>
      <c r="C6" s="150">
        <v>100000</v>
      </c>
      <c r="D6" s="141" t="s">
        <v>98</v>
      </c>
      <c r="E6" s="141" t="s">
        <v>99</v>
      </c>
      <c r="F6" s="141" t="s">
        <v>100</v>
      </c>
      <c r="G6" s="142"/>
    </row>
    <row r="7" spans="2:6" ht="30" customHeight="1">
      <c r="B7" s="141" t="s">
        <v>101</v>
      </c>
      <c r="C7" s="141">
        <v>100000</v>
      </c>
      <c r="D7" s="141" t="s">
        <v>102</v>
      </c>
      <c r="E7" s="141" t="s">
        <v>103</v>
      </c>
      <c r="F7" s="141" t="s">
        <v>121</v>
      </c>
    </row>
    <row r="8" spans="2:6" ht="15">
      <c r="B8" s="143" t="s">
        <v>104</v>
      </c>
      <c r="C8" s="144">
        <f>SUM(C6:C7)</f>
        <v>200000</v>
      </c>
      <c r="D8" s="145"/>
      <c r="E8" s="145"/>
      <c r="F8" s="145"/>
    </row>
    <row r="9" spans="2:6" ht="15">
      <c r="B9" s="139" t="s">
        <v>14</v>
      </c>
      <c r="C9" s="146"/>
      <c r="D9" s="140"/>
      <c r="E9" s="140"/>
      <c r="F9" s="140"/>
    </row>
    <row r="10" spans="2:6" ht="33.75">
      <c r="B10" s="151" t="s">
        <v>45</v>
      </c>
      <c r="C10" s="151">
        <v>40000</v>
      </c>
      <c r="D10" s="141" t="s">
        <v>129</v>
      </c>
      <c r="E10" s="141" t="s">
        <v>103</v>
      </c>
      <c r="F10" s="141" t="s">
        <v>105</v>
      </c>
    </row>
    <row r="11" spans="2:6" ht="33.75">
      <c r="B11" s="151" t="s">
        <v>46</v>
      </c>
      <c r="C11" s="151">
        <v>50000</v>
      </c>
      <c r="D11" s="141" t="s">
        <v>106</v>
      </c>
      <c r="E11" s="141" t="s">
        <v>107</v>
      </c>
      <c r="F11" s="141" t="s">
        <v>105</v>
      </c>
    </row>
    <row r="12" spans="2:6" ht="15">
      <c r="B12" s="151" t="s">
        <v>122</v>
      </c>
      <c r="C12" s="151">
        <v>30000</v>
      </c>
      <c r="D12" s="141" t="s">
        <v>123</v>
      </c>
      <c r="E12" s="141" t="s">
        <v>107</v>
      </c>
      <c r="F12" s="141" t="s">
        <v>105</v>
      </c>
    </row>
    <row r="13" spans="2:6" ht="15">
      <c r="B13" s="143" t="s">
        <v>104</v>
      </c>
      <c r="C13" s="144">
        <f>SUM(C10:C12)</f>
        <v>120000</v>
      </c>
      <c r="D13" s="145"/>
      <c r="E13" s="145"/>
      <c r="F13" s="145"/>
    </row>
    <row r="14" spans="2:6" ht="15">
      <c r="B14" s="139" t="s">
        <v>15</v>
      </c>
      <c r="C14" s="146"/>
      <c r="D14" s="140"/>
      <c r="E14" s="140"/>
      <c r="F14" s="140"/>
    </row>
    <row r="15" spans="2:6" ht="22.5">
      <c r="B15" s="141" t="s">
        <v>57</v>
      </c>
      <c r="C15" s="141">
        <v>30000</v>
      </c>
      <c r="D15" s="141" t="s">
        <v>108</v>
      </c>
      <c r="E15" s="141" t="s">
        <v>103</v>
      </c>
      <c r="F15" s="141" t="s">
        <v>109</v>
      </c>
    </row>
    <row r="16" spans="2:6" ht="33.75">
      <c r="B16" s="141" t="s">
        <v>87</v>
      </c>
      <c r="C16" s="141">
        <v>16645</v>
      </c>
      <c r="D16" s="141" t="s">
        <v>110</v>
      </c>
      <c r="E16" s="141" t="s">
        <v>111</v>
      </c>
      <c r="F16" s="141" t="s">
        <v>112</v>
      </c>
    </row>
    <row r="17" spans="2:6" ht="15">
      <c r="B17" s="143" t="s">
        <v>104</v>
      </c>
      <c r="C17" s="144">
        <f>SUM(C15:C16)</f>
        <v>46645</v>
      </c>
      <c r="D17" s="145"/>
      <c r="E17" s="145"/>
      <c r="F17" s="145"/>
    </row>
    <row r="18" spans="2:6" ht="15">
      <c r="B18" s="139" t="s">
        <v>43</v>
      </c>
      <c r="C18" s="146"/>
      <c r="D18" s="140"/>
      <c r="E18" s="140"/>
      <c r="F18" s="140"/>
    </row>
    <row r="19" spans="2:6" ht="33.75">
      <c r="B19" s="141" t="s">
        <v>21</v>
      </c>
      <c r="C19" s="141">
        <v>13355</v>
      </c>
      <c r="D19" s="141" t="s">
        <v>113</v>
      </c>
      <c r="E19" s="141" t="s">
        <v>114</v>
      </c>
      <c r="F19" s="141" t="s">
        <v>115</v>
      </c>
    </row>
    <row r="20" spans="2:6" ht="18" customHeight="1">
      <c r="B20" s="143" t="s">
        <v>104</v>
      </c>
      <c r="C20" s="144">
        <f>SUM(C18:C19)</f>
        <v>13355</v>
      </c>
      <c r="D20" s="145"/>
      <c r="E20" s="145"/>
      <c r="F20" s="145"/>
    </row>
    <row r="21" spans="2:6" ht="15">
      <c r="B21" s="139" t="s">
        <v>34</v>
      </c>
      <c r="C21" s="146"/>
      <c r="D21" s="140"/>
      <c r="E21" s="140"/>
      <c r="F21" s="140"/>
    </row>
    <row r="22" spans="2:6" ht="56.25">
      <c r="B22" s="141" t="s">
        <v>90</v>
      </c>
      <c r="C22" s="141">
        <v>15000</v>
      </c>
      <c r="D22" s="141" t="s">
        <v>116</v>
      </c>
      <c r="E22" s="141" t="s">
        <v>117</v>
      </c>
      <c r="F22" s="141" t="s">
        <v>118</v>
      </c>
    </row>
    <row r="23" spans="2:6" ht="15">
      <c r="B23" s="143" t="s">
        <v>104</v>
      </c>
      <c r="C23" s="144">
        <f>SUM(C21:C22)</f>
        <v>15000</v>
      </c>
      <c r="D23" s="145"/>
      <c r="E23" s="145"/>
      <c r="F23" s="145"/>
    </row>
    <row r="24" spans="2:6" ht="15">
      <c r="B24" s="139" t="s">
        <v>27</v>
      </c>
      <c r="C24" s="146"/>
      <c r="D24" s="140"/>
      <c r="E24" s="140"/>
      <c r="F24" s="140"/>
    </row>
    <row r="25" spans="2:6" ht="34.5" customHeight="1">
      <c r="B25" s="141" t="s">
        <v>119</v>
      </c>
      <c r="C25" s="141">
        <v>40000</v>
      </c>
      <c r="D25" s="141" t="s">
        <v>120</v>
      </c>
      <c r="E25" s="141" t="s">
        <v>117</v>
      </c>
      <c r="F25" s="151" t="s">
        <v>126</v>
      </c>
    </row>
    <row r="26" spans="2:6" ht="34.5" customHeight="1">
      <c r="B26" s="141" t="s">
        <v>124</v>
      </c>
      <c r="C26" s="141">
        <v>10000</v>
      </c>
      <c r="D26" s="141" t="s">
        <v>128</v>
      </c>
      <c r="E26" s="141" t="s">
        <v>127</v>
      </c>
      <c r="F26" s="141" t="s">
        <v>125</v>
      </c>
    </row>
    <row r="27" spans="2:6" ht="21.75" customHeight="1">
      <c r="B27" s="143" t="s">
        <v>104</v>
      </c>
      <c r="C27" s="144">
        <f>C25+C26</f>
        <v>50000</v>
      </c>
      <c r="D27" s="145"/>
      <c r="E27" s="145"/>
      <c r="F27" s="145"/>
    </row>
    <row r="28" spans="2:6" ht="15.75">
      <c r="B28" s="147" t="s">
        <v>26</v>
      </c>
      <c r="C28" s="148">
        <f>C8+C13+C17+C20+C23+C27</f>
        <v>445000</v>
      </c>
      <c r="D28" s="147"/>
      <c r="E28" s="147"/>
      <c r="F28" s="147"/>
    </row>
  </sheetData>
  <sheetProtection password="DE38" sheet="1"/>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Paul-Thierry Kalonga</cp:lastModifiedBy>
  <cp:lastPrinted>2016-04-06T09:40:15Z</cp:lastPrinted>
  <dcterms:created xsi:type="dcterms:W3CDTF">2013-12-06T10:58:46Z</dcterms:created>
  <dcterms:modified xsi:type="dcterms:W3CDTF">2016-04-19T10:00:57Z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UN LanguagesTaxHTFiel">
    <vt:lpwstr>French|946783f8-cd0b-41e2-848e-7777f631248e</vt:lpwstr>
  </property>
  <property fmtid="{D5CDD505-2E9C-101B-9397-08002B2CF9AE}" pid="4" name="o4086b1782a74105bb5269035bccc8">
    <vt:lpwstr>Draft|121d40a5-e62e-4d42-82e4-d6d12003de0a</vt:lpwstr>
  </property>
  <property fmtid="{D5CDD505-2E9C-101B-9397-08002B2CF9AE}" pid="5" name="TaxCatchA">
    <vt:lpwstr>763;#Draft|121d40a5-e62e-4d42-82e4-d6d12003de0a;#1292;#COD|8868137b-1bce-4a69-8ca9-bffb690bec47;#233;#French|946783f8-cd0b-41e2-848e-7777f631248e;#1113;#Annual/Multi-Year Workplan|32cd623a-3734-435b-a6ba-7b0d4a2fa8e7</vt:lpwstr>
  </property>
  <property fmtid="{D5CDD505-2E9C-101B-9397-08002B2CF9AE}" pid="6" name="UN Languag">
    <vt:lpwstr>233;#French|946783f8-cd0b-41e2-848e-7777f631248e</vt:lpwstr>
  </property>
  <property fmtid="{D5CDD505-2E9C-101B-9397-08002B2CF9AE}" pid="7" name="UNDPPOPPFunctionalAr">
    <vt:lpwstr>Programme and Project</vt:lpwstr>
  </property>
  <property fmtid="{D5CDD505-2E9C-101B-9397-08002B2CF9AE}" pid="8" name="UNDPCount">
    <vt:lpwstr/>
  </property>
  <property fmtid="{D5CDD505-2E9C-101B-9397-08002B2CF9AE}" pid="9" name="Atlas_x0020_Document_x0020_Ty">
    <vt:lpwstr>235;#Other|31c9cb5b-e3a5-4ce8-95bd-eda20410466c</vt:lpwstr>
  </property>
  <property fmtid="{D5CDD505-2E9C-101B-9397-08002B2CF9AE}" pid="10" name="UNDPFocusAreasTaxHTFiel">
    <vt:lpwstr/>
  </property>
  <property fmtid="{D5CDD505-2E9C-101B-9397-08002B2CF9AE}" pid="11" name="gc6531b704974d528487414686b72f">
    <vt:lpwstr>COD|8868137b-1bce-4a69-8ca9-bffb690bec47</vt:lpwstr>
  </property>
  <property fmtid="{D5CDD505-2E9C-101B-9397-08002B2CF9AE}" pid="12" name="Operating Uni">
    <vt:lpwstr>1292;#COD|8868137b-1bce-4a69-8ca9-bffb690bec47</vt:lpwstr>
  </property>
  <property fmtid="{D5CDD505-2E9C-101B-9397-08002B2CF9AE}" pid="13" name="UndpUnit">
    <vt:lpwstr/>
  </property>
  <property fmtid="{D5CDD505-2E9C-101B-9397-08002B2CF9AE}" pid="14" name="UndpClassificationLev">
    <vt:lpwstr>Public</vt:lpwstr>
  </property>
  <property fmtid="{D5CDD505-2E9C-101B-9397-08002B2CF9AE}" pid="15" name="c4e2ab2cc9354bbf9064eeb465a566">
    <vt:lpwstr/>
  </property>
  <property fmtid="{D5CDD505-2E9C-101B-9397-08002B2CF9AE}" pid="16" name="UndpDocType">
    <vt:lpwstr/>
  </property>
  <property fmtid="{D5CDD505-2E9C-101B-9397-08002B2CF9AE}" pid="17" name="eRegFilingCode">
    <vt:lpwstr/>
  </property>
  <property fmtid="{D5CDD505-2E9C-101B-9397-08002B2CF9AE}" pid="18" name="Un">
    <vt:lpwstr/>
  </property>
  <property fmtid="{D5CDD505-2E9C-101B-9397-08002B2CF9AE}" pid="19" name="UnitTaxHTFiel">
    <vt:lpwstr/>
  </property>
  <property fmtid="{D5CDD505-2E9C-101B-9397-08002B2CF9AE}" pid="20" name="idff2b682fce4d0680503cd9036a32">
    <vt:lpwstr>Annual/Multi-Year Workplan|32cd623a-3734-435b-a6ba-7b0d4a2fa8e7</vt:lpwstr>
  </property>
  <property fmtid="{D5CDD505-2E9C-101B-9397-08002B2CF9AE}" pid="21" name="b6db62fdefd74bd188b0c1cc54de5b">
    <vt:lpwstr/>
  </property>
  <property fmtid="{D5CDD505-2E9C-101B-9397-08002B2CF9AE}" pid="22" name="UNDPDocumentCatego">
    <vt:lpwstr/>
  </property>
  <property fmtid="{D5CDD505-2E9C-101B-9397-08002B2CF9AE}" pid="23" name="UNDPDocumentCategoryTaxHTFiel">
    <vt:lpwstr/>
  </property>
  <property fmtid="{D5CDD505-2E9C-101B-9397-08002B2CF9AE}" pid="24" name="UNDPFocusAre">
    <vt:lpwstr/>
  </property>
  <property fmtid="{D5CDD505-2E9C-101B-9397-08002B2CF9AE}" pid="25" name="Atlas Document Stat">
    <vt:lpwstr>763;#Draft|121d40a5-e62e-4d42-82e4-d6d12003de0a</vt:lpwstr>
  </property>
  <property fmtid="{D5CDD505-2E9C-101B-9397-08002B2CF9AE}" pid="26" name="PDC Document Catego">
    <vt:lpwstr>Project</vt:lpwstr>
  </property>
  <property fmtid="{D5CDD505-2E9C-101B-9397-08002B2CF9AE}" pid="27" name="UndpDocTypeMMTaxHTFiel">
    <vt:lpwstr/>
  </property>
  <property fmtid="{D5CDD505-2E9C-101B-9397-08002B2CF9AE}" pid="28" name="UNDPPublishedDa">
    <vt:lpwstr>2016-05-30T08:00:00Z</vt:lpwstr>
  </property>
  <property fmtid="{D5CDD505-2E9C-101B-9397-08002B2CF9AE}" pid="29" name="UNDPCountryTaxHTFiel">
    <vt:lpwstr/>
  </property>
  <property fmtid="{D5CDD505-2E9C-101B-9397-08002B2CF9AE}" pid="30" name="_dlc_Doc">
    <vt:lpwstr>ATLASPDC-4-48950</vt:lpwstr>
  </property>
  <property fmtid="{D5CDD505-2E9C-101B-9397-08002B2CF9AE}" pid="31" name="_dlc_DocIdItemGu">
    <vt:lpwstr>1654a8ec-6d78-4da2-8f7a-c2aadc8bbe25</vt:lpwstr>
  </property>
  <property fmtid="{D5CDD505-2E9C-101B-9397-08002B2CF9AE}" pid="32" name="_dlc_DocIdU">
    <vt:lpwstr>https://info.undp.org/docs/pdc/_layouts/DocIdRedir.aspx?ID=ATLASPDC-4-48950, ATLASPDC-4-48950</vt:lpwstr>
  </property>
  <property fmtid="{D5CDD505-2E9C-101B-9397-08002B2CF9AE}" pid="33" name="UndpDocStat">
    <vt:lpwstr>Reviewed</vt:lpwstr>
  </property>
  <property fmtid="{D5CDD505-2E9C-101B-9397-08002B2CF9AE}" pid="34" name="Atlas Document Ty">
    <vt:lpwstr>1113;#Annual/Multi-Year Workplan|32cd623a-3734-435b-a6ba-7b0d4a2fa8e7</vt:lpwstr>
  </property>
  <property fmtid="{D5CDD505-2E9C-101B-9397-08002B2CF9AE}" pid="35" name="UndpOUCo">
    <vt:lpwstr/>
  </property>
  <property fmtid="{D5CDD505-2E9C-101B-9397-08002B2CF9AE}" pid="36" name="Outcom">
    <vt:lpwstr>00086627</vt:lpwstr>
  </property>
  <property fmtid="{D5CDD505-2E9C-101B-9397-08002B2CF9AE}" pid="37" name="UndpProject">
    <vt:lpwstr>00049570</vt:lpwstr>
  </property>
  <property fmtid="{D5CDD505-2E9C-101B-9397-08002B2CF9AE}" pid="38" name="_Publish">
    <vt:lpwstr/>
  </property>
  <property fmtid="{D5CDD505-2E9C-101B-9397-08002B2CF9AE}" pid="39" name="DocumentSetDescripti">
    <vt:lpwstr/>
  </property>
  <property fmtid="{D5CDD505-2E9C-101B-9397-08002B2CF9AE}" pid="40" name="Project Numb">
    <vt:lpwstr/>
  </property>
  <property fmtid="{D5CDD505-2E9C-101B-9397-08002B2CF9AE}" pid="41" name="U">
    <vt:lpwstr/>
  </property>
  <property fmtid="{D5CDD505-2E9C-101B-9397-08002B2CF9AE}" pid="42" name="UndpDoc">
    <vt:lpwstr/>
  </property>
  <property fmtid="{D5CDD505-2E9C-101B-9397-08002B2CF9AE}" pid="43" name="Project Manag">
    <vt:lpwstr/>
  </property>
  <property fmtid="{D5CDD505-2E9C-101B-9397-08002B2CF9AE}" pid="44" name="UndpIsTempla">
    <vt:lpwstr>No</vt:lpwstr>
  </property>
  <property fmtid="{D5CDD505-2E9C-101B-9397-08002B2CF9AE}" pid="45" name="UNDPSumma">
    <vt:lpwstr/>
  </property>
  <property fmtid="{D5CDD505-2E9C-101B-9397-08002B2CF9AE}" pid="46" name="UndpDocForm">
    <vt:lpwstr/>
  </property>
  <property fmtid="{D5CDD505-2E9C-101B-9397-08002B2CF9AE}" pid="47" name="display_urn:schemas-microsoft-com:office:office#Edit">
    <vt:lpwstr>Lolo Shungu</vt:lpwstr>
  </property>
  <property fmtid="{D5CDD505-2E9C-101B-9397-08002B2CF9AE}" pid="48" name="display_urn:schemas-microsoft-com:office:office#Auth">
    <vt:lpwstr>Paul Thierry Kalonga</vt:lpwstr>
  </property>
</Properties>
</file>